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 activeTab="1"/>
  </bookViews>
  <sheets>
    <sheet name="J Simples " sheetId="1" r:id="rId1"/>
    <sheet name="J Compostos" sheetId="2" r:id="rId2"/>
    <sheet name="S Pgtos" sheetId="3" r:id="rId3"/>
    <sheet name="Amortização" sheetId="4" r:id="rId4"/>
  </sheets>
  <calcPr calcId="145621"/>
</workbook>
</file>

<file path=xl/calcChain.xml><?xml version="1.0" encoding="utf-8"?>
<calcChain xmlns="http://schemas.openxmlformats.org/spreadsheetml/2006/main">
  <c r="E304" i="4" l="1"/>
  <c r="G304" i="4"/>
  <c r="F304" i="4" s="1"/>
  <c r="H304" i="4" s="1"/>
  <c r="K304" i="4"/>
  <c r="L304" i="4"/>
  <c r="N304" i="4" s="1"/>
  <c r="M304" i="4"/>
  <c r="E245" i="4"/>
  <c r="F245" i="4"/>
  <c r="H245" i="4" s="1"/>
  <c r="G245" i="4"/>
  <c r="K245" i="4"/>
  <c r="L245" i="4"/>
  <c r="G246" i="4"/>
  <c r="L246" i="4"/>
  <c r="G247" i="4"/>
  <c r="L247" i="4"/>
  <c r="G248" i="4"/>
  <c r="L248" i="4"/>
  <c r="G249" i="4"/>
  <c r="L249" i="4"/>
  <c r="G250" i="4"/>
  <c r="L250" i="4"/>
  <c r="G251" i="4"/>
  <c r="L251" i="4"/>
  <c r="G252" i="4"/>
  <c r="L252" i="4"/>
  <c r="G253" i="4"/>
  <c r="L253" i="4"/>
  <c r="G254" i="4"/>
  <c r="L254" i="4"/>
  <c r="G255" i="4"/>
  <c r="L255" i="4"/>
  <c r="G256" i="4"/>
  <c r="L256" i="4"/>
  <c r="G257" i="4"/>
  <c r="L257" i="4"/>
  <c r="G258" i="4"/>
  <c r="L258" i="4"/>
  <c r="G259" i="4"/>
  <c r="L259" i="4"/>
  <c r="G260" i="4"/>
  <c r="L260" i="4"/>
  <c r="G261" i="4"/>
  <c r="L261" i="4"/>
  <c r="G262" i="4"/>
  <c r="L262" i="4"/>
  <c r="G263" i="4"/>
  <c r="L263" i="4"/>
  <c r="G264" i="4"/>
  <c r="L264" i="4"/>
  <c r="G265" i="4"/>
  <c r="L265" i="4"/>
  <c r="G266" i="4"/>
  <c r="L266" i="4"/>
  <c r="G267" i="4"/>
  <c r="L267" i="4"/>
  <c r="G268" i="4"/>
  <c r="L268" i="4"/>
  <c r="G269" i="4"/>
  <c r="L269" i="4"/>
  <c r="G270" i="4"/>
  <c r="L270" i="4"/>
  <c r="G271" i="4"/>
  <c r="L271" i="4"/>
  <c r="G272" i="4"/>
  <c r="L272" i="4"/>
  <c r="G273" i="4"/>
  <c r="L273" i="4"/>
  <c r="G274" i="4"/>
  <c r="L274" i="4"/>
  <c r="G275" i="4"/>
  <c r="L275" i="4"/>
  <c r="G276" i="4"/>
  <c r="L276" i="4"/>
  <c r="G277" i="4"/>
  <c r="L277" i="4"/>
  <c r="G278" i="4"/>
  <c r="L278" i="4"/>
  <c r="G279" i="4"/>
  <c r="L279" i="4"/>
  <c r="G280" i="4"/>
  <c r="L280" i="4"/>
  <c r="G281" i="4"/>
  <c r="L281" i="4"/>
  <c r="G282" i="4"/>
  <c r="L282" i="4"/>
  <c r="G283" i="4"/>
  <c r="L283" i="4"/>
  <c r="G284" i="4"/>
  <c r="L284" i="4"/>
  <c r="G285" i="4"/>
  <c r="L285" i="4"/>
  <c r="G286" i="4"/>
  <c r="L286" i="4"/>
  <c r="G287" i="4"/>
  <c r="L287" i="4"/>
  <c r="G288" i="4"/>
  <c r="L288" i="4"/>
  <c r="G289" i="4"/>
  <c r="L289" i="4"/>
  <c r="G290" i="4"/>
  <c r="L290" i="4"/>
  <c r="G291" i="4"/>
  <c r="L291" i="4"/>
  <c r="G292" i="4"/>
  <c r="L292" i="4"/>
  <c r="G293" i="4"/>
  <c r="L293" i="4"/>
  <c r="G294" i="4"/>
  <c r="L294" i="4"/>
  <c r="G295" i="4"/>
  <c r="L295" i="4"/>
  <c r="G296" i="4"/>
  <c r="L296" i="4"/>
  <c r="G297" i="4"/>
  <c r="L297" i="4"/>
  <c r="G298" i="4"/>
  <c r="L298" i="4"/>
  <c r="G299" i="4"/>
  <c r="L299" i="4"/>
  <c r="G300" i="4"/>
  <c r="L300" i="4"/>
  <c r="G301" i="4"/>
  <c r="L301" i="4"/>
  <c r="G302" i="4"/>
  <c r="L302" i="4"/>
  <c r="G303" i="4"/>
  <c r="L303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6" i="4"/>
  <c r="L7" i="4"/>
  <c r="L5" i="4"/>
  <c r="N4" i="4"/>
  <c r="K5" i="4" s="1"/>
  <c r="H4" i="4"/>
  <c r="G8" i="4" s="1"/>
  <c r="B15" i="4"/>
  <c r="F24" i="3"/>
  <c r="I8" i="3"/>
  <c r="I16" i="3"/>
  <c r="C16" i="3"/>
  <c r="F16" i="3"/>
  <c r="C24" i="3"/>
  <c r="C8" i="3"/>
  <c r="F8" i="3"/>
  <c r="M8" i="3"/>
  <c r="O11" i="2"/>
  <c r="L11" i="2"/>
  <c r="I11" i="2"/>
  <c r="C11" i="2"/>
  <c r="F11" i="2"/>
  <c r="R8" i="1"/>
  <c r="O8" i="1"/>
  <c r="L17" i="1"/>
  <c r="C8" i="1"/>
  <c r="I17" i="1"/>
  <c r="F17" i="1"/>
  <c r="C17" i="1"/>
  <c r="L8" i="1"/>
  <c r="I8" i="1"/>
  <c r="F8" i="1"/>
  <c r="E246" i="4" l="1"/>
  <c r="F246" i="4" s="1"/>
  <c r="H246" i="4" s="1"/>
  <c r="M245" i="4"/>
  <c r="N245" i="4"/>
  <c r="M5" i="4"/>
  <c r="G243" i="4"/>
  <c r="G239" i="4"/>
  <c r="G235" i="4"/>
  <c r="G231" i="4"/>
  <c r="G227" i="4"/>
  <c r="G223" i="4"/>
  <c r="G219" i="4"/>
  <c r="G215" i="4"/>
  <c r="G211" i="4"/>
  <c r="G207" i="4"/>
  <c r="G203" i="4"/>
  <c r="G199" i="4"/>
  <c r="G195" i="4"/>
  <c r="G191" i="4"/>
  <c r="G187" i="4"/>
  <c r="G183" i="4"/>
  <c r="G179" i="4"/>
  <c r="G175" i="4"/>
  <c r="G171" i="4"/>
  <c r="G167" i="4"/>
  <c r="G163" i="4"/>
  <c r="G159" i="4"/>
  <c r="G155" i="4"/>
  <c r="G151" i="4"/>
  <c r="G147" i="4"/>
  <c r="G143" i="4"/>
  <c r="G139" i="4"/>
  <c r="G135" i="4"/>
  <c r="G131" i="4"/>
  <c r="G127" i="4"/>
  <c r="G123" i="4"/>
  <c r="G119" i="4"/>
  <c r="G115" i="4"/>
  <c r="G111" i="4"/>
  <c r="G107" i="4"/>
  <c r="G103" i="4"/>
  <c r="G99" i="4"/>
  <c r="G95" i="4"/>
  <c r="G91" i="4"/>
  <c r="G87" i="4"/>
  <c r="G83" i="4"/>
  <c r="G79" i="4"/>
  <c r="G75" i="4"/>
  <c r="G71" i="4"/>
  <c r="G67" i="4"/>
  <c r="G63" i="4"/>
  <c r="G59" i="4"/>
  <c r="G55" i="4"/>
  <c r="G51" i="4"/>
  <c r="G47" i="4"/>
  <c r="G43" i="4"/>
  <c r="G39" i="4"/>
  <c r="G35" i="4"/>
  <c r="G31" i="4"/>
  <c r="G27" i="4"/>
  <c r="G23" i="4"/>
  <c r="G19" i="4"/>
  <c r="G15" i="4"/>
  <c r="G11" i="4"/>
  <c r="G7" i="4"/>
  <c r="G242" i="4"/>
  <c r="G238" i="4"/>
  <c r="G234" i="4"/>
  <c r="G230" i="4"/>
  <c r="G226" i="4"/>
  <c r="G222" i="4"/>
  <c r="G218" i="4"/>
  <c r="G214" i="4"/>
  <c r="G210" i="4"/>
  <c r="G206" i="4"/>
  <c r="G202" i="4"/>
  <c r="G198" i="4"/>
  <c r="G194" i="4"/>
  <c r="G190" i="4"/>
  <c r="G186" i="4"/>
  <c r="G182" i="4"/>
  <c r="G178" i="4"/>
  <c r="G174" i="4"/>
  <c r="G170" i="4"/>
  <c r="G166" i="4"/>
  <c r="G162" i="4"/>
  <c r="G158" i="4"/>
  <c r="G154" i="4"/>
  <c r="G150" i="4"/>
  <c r="G146" i="4"/>
  <c r="G142" i="4"/>
  <c r="G138" i="4"/>
  <c r="G134" i="4"/>
  <c r="G130" i="4"/>
  <c r="G126" i="4"/>
  <c r="G122" i="4"/>
  <c r="G118" i="4"/>
  <c r="G114" i="4"/>
  <c r="G110" i="4"/>
  <c r="G106" i="4"/>
  <c r="G102" i="4"/>
  <c r="G98" i="4"/>
  <c r="G94" i="4"/>
  <c r="G90" i="4"/>
  <c r="G86" i="4"/>
  <c r="G82" i="4"/>
  <c r="G78" i="4"/>
  <c r="G74" i="4"/>
  <c r="G70" i="4"/>
  <c r="G66" i="4"/>
  <c r="G62" i="4"/>
  <c r="G58" i="4"/>
  <c r="G54" i="4"/>
  <c r="G50" i="4"/>
  <c r="G46" i="4"/>
  <c r="G42" i="4"/>
  <c r="G38" i="4"/>
  <c r="G34" i="4"/>
  <c r="G30" i="4"/>
  <c r="G26" i="4"/>
  <c r="G22" i="4"/>
  <c r="G18" i="4"/>
  <c r="G14" i="4"/>
  <c r="G10" i="4"/>
  <c r="G6" i="4"/>
  <c r="E5" i="4"/>
  <c r="G241" i="4"/>
  <c r="G237" i="4"/>
  <c r="G233" i="4"/>
  <c r="G229" i="4"/>
  <c r="G225" i="4"/>
  <c r="G221" i="4"/>
  <c r="G217" i="4"/>
  <c r="G213" i="4"/>
  <c r="G209" i="4"/>
  <c r="G205" i="4"/>
  <c r="G201" i="4"/>
  <c r="G197" i="4"/>
  <c r="G193" i="4"/>
  <c r="G189" i="4"/>
  <c r="G185" i="4"/>
  <c r="G181" i="4"/>
  <c r="G177" i="4"/>
  <c r="G173" i="4"/>
  <c r="G169" i="4"/>
  <c r="G165" i="4"/>
  <c r="G161" i="4"/>
  <c r="G157" i="4"/>
  <c r="G153" i="4"/>
  <c r="G149" i="4"/>
  <c r="G145" i="4"/>
  <c r="G141" i="4"/>
  <c r="G137" i="4"/>
  <c r="G133" i="4"/>
  <c r="G129" i="4"/>
  <c r="G125" i="4"/>
  <c r="G121" i="4"/>
  <c r="G117" i="4"/>
  <c r="G113" i="4"/>
  <c r="G109" i="4"/>
  <c r="G105" i="4"/>
  <c r="G101" i="4"/>
  <c r="G97" i="4"/>
  <c r="G93" i="4"/>
  <c r="G89" i="4"/>
  <c r="G85" i="4"/>
  <c r="G81" i="4"/>
  <c r="G77" i="4"/>
  <c r="G73" i="4"/>
  <c r="G69" i="4"/>
  <c r="G65" i="4"/>
  <c r="G61" i="4"/>
  <c r="G57" i="4"/>
  <c r="G53" i="4"/>
  <c r="G49" i="4"/>
  <c r="G45" i="4"/>
  <c r="G41" i="4"/>
  <c r="G37" i="4"/>
  <c r="G33" i="4"/>
  <c r="G29" i="4"/>
  <c r="G25" i="4"/>
  <c r="G21" i="4"/>
  <c r="G17" i="4"/>
  <c r="G13" i="4"/>
  <c r="G9" i="4"/>
  <c r="N5" i="4"/>
  <c r="K6" i="4" s="1"/>
  <c r="M6" i="4" s="1"/>
  <c r="G5" i="4"/>
  <c r="F5" i="4" s="1"/>
  <c r="H5" i="4" s="1"/>
  <c r="E6" i="4" s="1"/>
  <c r="G244" i="4"/>
  <c r="G240" i="4"/>
  <c r="G236" i="4"/>
  <c r="G232" i="4"/>
  <c r="G228" i="4"/>
  <c r="G224" i="4"/>
  <c r="G220" i="4"/>
  <c r="G216" i="4"/>
  <c r="G212" i="4"/>
  <c r="G208" i="4"/>
  <c r="G204" i="4"/>
  <c r="G200" i="4"/>
  <c r="G196" i="4"/>
  <c r="G192" i="4"/>
  <c r="G188" i="4"/>
  <c r="G184" i="4"/>
  <c r="G180" i="4"/>
  <c r="G176" i="4"/>
  <c r="G172" i="4"/>
  <c r="G168" i="4"/>
  <c r="G164" i="4"/>
  <c r="G160" i="4"/>
  <c r="G156" i="4"/>
  <c r="G152" i="4"/>
  <c r="G148" i="4"/>
  <c r="G144" i="4"/>
  <c r="G140" i="4"/>
  <c r="G136" i="4"/>
  <c r="G132" i="4"/>
  <c r="G128" i="4"/>
  <c r="G124" i="4"/>
  <c r="G120" i="4"/>
  <c r="G116" i="4"/>
  <c r="G112" i="4"/>
  <c r="G108" i="4"/>
  <c r="G104" i="4"/>
  <c r="G100" i="4"/>
  <c r="G96" i="4"/>
  <c r="G92" i="4"/>
  <c r="G88" i="4"/>
  <c r="G84" i="4"/>
  <c r="G80" i="4"/>
  <c r="G76" i="4"/>
  <c r="G72" i="4"/>
  <c r="G68" i="4"/>
  <c r="G64" i="4"/>
  <c r="G60" i="4"/>
  <c r="G56" i="4"/>
  <c r="G52" i="4"/>
  <c r="G48" i="4"/>
  <c r="G44" i="4"/>
  <c r="G40" i="4"/>
  <c r="G36" i="4"/>
  <c r="G32" i="4"/>
  <c r="G28" i="4"/>
  <c r="G24" i="4"/>
  <c r="G20" i="4"/>
  <c r="G16" i="4"/>
  <c r="G12" i="4"/>
  <c r="N6" i="4"/>
  <c r="E247" i="4" l="1"/>
  <c r="F247" i="4" s="1"/>
  <c r="H247" i="4"/>
  <c r="K246" i="4"/>
  <c r="M246" i="4" s="1"/>
  <c r="N246" i="4"/>
  <c r="F6" i="4"/>
  <c r="H6" i="4" s="1"/>
  <c r="E7" i="4" s="1"/>
  <c r="F7" i="4" s="1"/>
  <c r="H7" i="4" s="1"/>
  <c r="E8" i="4" s="1"/>
  <c r="F8" i="4" s="1"/>
  <c r="H8" i="4" s="1"/>
  <c r="K7" i="4"/>
  <c r="M7" i="4" s="1"/>
  <c r="N7" i="4"/>
  <c r="K247" i="4" l="1"/>
  <c r="M247" i="4" s="1"/>
  <c r="N247" i="4"/>
  <c r="E248" i="4"/>
  <c r="F248" i="4" s="1"/>
  <c r="H248" i="4" s="1"/>
  <c r="K8" i="4"/>
  <c r="M8" i="4" s="1"/>
  <c r="N8" i="4"/>
  <c r="E9" i="4"/>
  <c r="F9" i="4" s="1"/>
  <c r="H9" i="4" s="1"/>
  <c r="E249" i="4" l="1"/>
  <c r="F249" i="4" s="1"/>
  <c r="H249" i="4"/>
  <c r="K248" i="4"/>
  <c r="M248" i="4" s="1"/>
  <c r="N248" i="4"/>
  <c r="K9" i="4"/>
  <c r="M9" i="4" s="1"/>
  <c r="N9" i="4"/>
  <c r="E10" i="4"/>
  <c r="F10" i="4" s="1"/>
  <c r="H10" i="4" s="1"/>
  <c r="K249" i="4" l="1"/>
  <c r="M249" i="4" s="1"/>
  <c r="N249" i="4"/>
  <c r="E250" i="4"/>
  <c r="F250" i="4" s="1"/>
  <c r="H250" i="4" s="1"/>
  <c r="K10" i="4"/>
  <c r="M10" i="4" s="1"/>
  <c r="N10" i="4"/>
  <c r="E11" i="4"/>
  <c r="F11" i="4" s="1"/>
  <c r="H11" i="4" s="1"/>
  <c r="E251" i="4" l="1"/>
  <c r="F251" i="4" s="1"/>
  <c r="H251" i="4"/>
  <c r="K250" i="4"/>
  <c r="M250" i="4" s="1"/>
  <c r="N250" i="4"/>
  <c r="K11" i="4"/>
  <c r="M11" i="4" s="1"/>
  <c r="N11" i="4"/>
  <c r="E12" i="4"/>
  <c r="F12" i="4" s="1"/>
  <c r="H12" i="4" s="1"/>
  <c r="K251" i="4" l="1"/>
  <c r="M251" i="4" s="1"/>
  <c r="N251" i="4"/>
  <c r="E252" i="4"/>
  <c r="F252" i="4" s="1"/>
  <c r="H252" i="4" s="1"/>
  <c r="N12" i="4"/>
  <c r="K12" i="4"/>
  <c r="M12" i="4" s="1"/>
  <c r="E13" i="4"/>
  <c r="F13" i="4" s="1"/>
  <c r="H13" i="4" s="1"/>
  <c r="E253" i="4" l="1"/>
  <c r="F253" i="4" s="1"/>
  <c r="H253" i="4"/>
  <c r="K252" i="4"/>
  <c r="M252" i="4" s="1"/>
  <c r="N252" i="4"/>
  <c r="K13" i="4"/>
  <c r="M13" i="4" s="1"/>
  <c r="N13" i="4"/>
  <c r="E14" i="4"/>
  <c r="F14" i="4" s="1"/>
  <c r="H14" i="4" s="1"/>
  <c r="K253" i="4" l="1"/>
  <c r="M253" i="4" s="1"/>
  <c r="N253" i="4"/>
  <c r="E254" i="4"/>
  <c r="F254" i="4" s="1"/>
  <c r="H254" i="4" s="1"/>
  <c r="K14" i="4"/>
  <c r="M14" i="4" s="1"/>
  <c r="N14" i="4"/>
  <c r="E15" i="4"/>
  <c r="F15" i="4" s="1"/>
  <c r="H15" i="4" s="1"/>
  <c r="E255" i="4" l="1"/>
  <c r="F255" i="4" s="1"/>
  <c r="H255" i="4"/>
  <c r="K254" i="4"/>
  <c r="M254" i="4" s="1"/>
  <c r="N254" i="4"/>
  <c r="K15" i="4"/>
  <c r="M15" i="4" s="1"/>
  <c r="N15" i="4"/>
  <c r="E16" i="4"/>
  <c r="F16" i="4" s="1"/>
  <c r="H16" i="4" s="1"/>
  <c r="K255" i="4" l="1"/>
  <c r="M255" i="4" s="1"/>
  <c r="N255" i="4"/>
  <c r="E256" i="4"/>
  <c r="F256" i="4" s="1"/>
  <c r="H256" i="4" s="1"/>
  <c r="N16" i="4"/>
  <c r="K16" i="4"/>
  <c r="M16" i="4" s="1"/>
  <c r="E17" i="4"/>
  <c r="F17" i="4" s="1"/>
  <c r="H17" i="4" s="1"/>
  <c r="E257" i="4" l="1"/>
  <c r="F257" i="4" s="1"/>
  <c r="H257" i="4"/>
  <c r="K256" i="4"/>
  <c r="M256" i="4" s="1"/>
  <c r="N256" i="4"/>
  <c r="K17" i="4"/>
  <c r="M17" i="4" s="1"/>
  <c r="N17" i="4"/>
  <c r="E18" i="4"/>
  <c r="F18" i="4" s="1"/>
  <c r="H18" i="4" s="1"/>
  <c r="K257" i="4" l="1"/>
  <c r="M257" i="4" s="1"/>
  <c r="N257" i="4"/>
  <c r="E258" i="4"/>
  <c r="F258" i="4" s="1"/>
  <c r="H258" i="4" s="1"/>
  <c r="N18" i="4"/>
  <c r="K18" i="4"/>
  <c r="M18" i="4" s="1"/>
  <c r="E19" i="4"/>
  <c r="F19" i="4" s="1"/>
  <c r="H19" i="4" s="1"/>
  <c r="E259" i="4" l="1"/>
  <c r="F259" i="4" s="1"/>
  <c r="H259" i="4"/>
  <c r="K258" i="4"/>
  <c r="M258" i="4" s="1"/>
  <c r="N258" i="4"/>
  <c r="K19" i="4"/>
  <c r="M19" i="4" s="1"/>
  <c r="N19" i="4"/>
  <c r="E20" i="4"/>
  <c r="F20" i="4" s="1"/>
  <c r="H20" i="4" s="1"/>
  <c r="K259" i="4" l="1"/>
  <c r="M259" i="4" s="1"/>
  <c r="N259" i="4"/>
  <c r="E260" i="4"/>
  <c r="F260" i="4" s="1"/>
  <c r="H260" i="4" s="1"/>
  <c r="K20" i="4"/>
  <c r="M20" i="4" s="1"/>
  <c r="N20" i="4"/>
  <c r="E21" i="4"/>
  <c r="F21" i="4" s="1"/>
  <c r="H21" i="4" s="1"/>
  <c r="E261" i="4" l="1"/>
  <c r="F261" i="4" s="1"/>
  <c r="H261" i="4"/>
  <c r="K260" i="4"/>
  <c r="M260" i="4" s="1"/>
  <c r="N260" i="4"/>
  <c r="K21" i="4"/>
  <c r="M21" i="4" s="1"/>
  <c r="N21" i="4"/>
  <c r="E22" i="4"/>
  <c r="F22" i="4" s="1"/>
  <c r="H22" i="4" s="1"/>
  <c r="K261" i="4" l="1"/>
  <c r="M261" i="4" s="1"/>
  <c r="N261" i="4"/>
  <c r="E262" i="4"/>
  <c r="F262" i="4" s="1"/>
  <c r="H262" i="4" s="1"/>
  <c r="K22" i="4"/>
  <c r="M22" i="4" s="1"/>
  <c r="N22" i="4"/>
  <c r="E23" i="4"/>
  <c r="F23" i="4" s="1"/>
  <c r="H23" i="4" s="1"/>
  <c r="E263" i="4" l="1"/>
  <c r="F263" i="4" s="1"/>
  <c r="H263" i="4"/>
  <c r="K262" i="4"/>
  <c r="M262" i="4" s="1"/>
  <c r="N262" i="4"/>
  <c r="K23" i="4"/>
  <c r="M23" i="4" s="1"/>
  <c r="N23" i="4"/>
  <c r="E24" i="4"/>
  <c r="F24" i="4" s="1"/>
  <c r="H24" i="4" s="1"/>
  <c r="K263" i="4" l="1"/>
  <c r="M263" i="4" s="1"/>
  <c r="N263" i="4"/>
  <c r="E264" i="4"/>
  <c r="F264" i="4" s="1"/>
  <c r="H264" i="4" s="1"/>
  <c r="K24" i="4"/>
  <c r="M24" i="4" s="1"/>
  <c r="N24" i="4"/>
  <c r="E25" i="4"/>
  <c r="F25" i="4" s="1"/>
  <c r="H25" i="4" s="1"/>
  <c r="E265" i="4" l="1"/>
  <c r="F265" i="4" s="1"/>
  <c r="H265" i="4"/>
  <c r="K264" i="4"/>
  <c r="M264" i="4" s="1"/>
  <c r="N264" i="4"/>
  <c r="K25" i="4"/>
  <c r="M25" i="4" s="1"/>
  <c r="N25" i="4"/>
  <c r="E26" i="4"/>
  <c r="F26" i="4" s="1"/>
  <c r="H26" i="4" s="1"/>
  <c r="K265" i="4" l="1"/>
  <c r="M265" i="4" s="1"/>
  <c r="N265" i="4"/>
  <c r="E266" i="4"/>
  <c r="F266" i="4" s="1"/>
  <c r="H266" i="4" s="1"/>
  <c r="K26" i="4"/>
  <c r="M26" i="4" s="1"/>
  <c r="N26" i="4"/>
  <c r="E27" i="4"/>
  <c r="F27" i="4" s="1"/>
  <c r="H27" i="4" s="1"/>
  <c r="E267" i="4" l="1"/>
  <c r="F267" i="4" s="1"/>
  <c r="H267" i="4" s="1"/>
  <c r="K266" i="4"/>
  <c r="M266" i="4" s="1"/>
  <c r="N266" i="4"/>
  <c r="K27" i="4"/>
  <c r="M27" i="4" s="1"/>
  <c r="N27" i="4"/>
  <c r="E28" i="4"/>
  <c r="F28" i="4" s="1"/>
  <c r="H28" i="4" s="1"/>
  <c r="E268" i="4" l="1"/>
  <c r="F268" i="4" s="1"/>
  <c r="H268" i="4"/>
  <c r="K267" i="4"/>
  <c r="M267" i="4" s="1"/>
  <c r="N267" i="4"/>
  <c r="K28" i="4"/>
  <c r="M28" i="4" s="1"/>
  <c r="N28" i="4"/>
  <c r="E29" i="4"/>
  <c r="F29" i="4" s="1"/>
  <c r="H29" i="4" s="1"/>
  <c r="K268" i="4" l="1"/>
  <c r="M268" i="4" s="1"/>
  <c r="N268" i="4"/>
  <c r="E269" i="4"/>
  <c r="F269" i="4" s="1"/>
  <c r="H269" i="4" s="1"/>
  <c r="K29" i="4"/>
  <c r="M29" i="4" s="1"/>
  <c r="N29" i="4"/>
  <c r="E30" i="4"/>
  <c r="F30" i="4" s="1"/>
  <c r="H30" i="4" s="1"/>
  <c r="E270" i="4" l="1"/>
  <c r="F270" i="4" s="1"/>
  <c r="H270" i="4"/>
  <c r="K269" i="4"/>
  <c r="M269" i="4" s="1"/>
  <c r="N269" i="4"/>
  <c r="K30" i="4"/>
  <c r="M30" i="4" s="1"/>
  <c r="N30" i="4"/>
  <c r="E31" i="4"/>
  <c r="F31" i="4" s="1"/>
  <c r="H31" i="4" s="1"/>
  <c r="K270" i="4" l="1"/>
  <c r="M270" i="4" s="1"/>
  <c r="N270" i="4"/>
  <c r="E271" i="4"/>
  <c r="F271" i="4" s="1"/>
  <c r="H271" i="4" s="1"/>
  <c r="N31" i="4"/>
  <c r="K31" i="4"/>
  <c r="M31" i="4" s="1"/>
  <c r="E32" i="4"/>
  <c r="F32" i="4" s="1"/>
  <c r="H32" i="4" s="1"/>
  <c r="E272" i="4" l="1"/>
  <c r="F272" i="4" s="1"/>
  <c r="H272" i="4"/>
  <c r="K271" i="4"/>
  <c r="M271" i="4" s="1"/>
  <c r="N271" i="4"/>
  <c r="N32" i="4"/>
  <c r="K32" i="4"/>
  <c r="M32" i="4" s="1"/>
  <c r="E33" i="4"/>
  <c r="F33" i="4" s="1"/>
  <c r="H33" i="4" s="1"/>
  <c r="K272" i="4" l="1"/>
  <c r="M272" i="4" s="1"/>
  <c r="N272" i="4"/>
  <c r="E273" i="4"/>
  <c r="F273" i="4" s="1"/>
  <c r="H273" i="4"/>
  <c r="K33" i="4"/>
  <c r="M33" i="4" s="1"/>
  <c r="N33" i="4"/>
  <c r="E34" i="4"/>
  <c r="F34" i="4" s="1"/>
  <c r="H34" i="4" s="1"/>
  <c r="E274" i="4" l="1"/>
  <c r="F274" i="4" s="1"/>
  <c r="H274" i="4"/>
  <c r="K273" i="4"/>
  <c r="M273" i="4" s="1"/>
  <c r="N273" i="4"/>
  <c r="N34" i="4"/>
  <c r="K34" i="4"/>
  <c r="M34" i="4" s="1"/>
  <c r="E35" i="4"/>
  <c r="F35" i="4" s="1"/>
  <c r="H35" i="4" s="1"/>
  <c r="K274" i="4" l="1"/>
  <c r="M274" i="4" s="1"/>
  <c r="N274" i="4"/>
  <c r="E275" i="4"/>
  <c r="F275" i="4" s="1"/>
  <c r="H275" i="4" s="1"/>
  <c r="N35" i="4"/>
  <c r="K35" i="4"/>
  <c r="M35" i="4" s="1"/>
  <c r="E36" i="4"/>
  <c r="F36" i="4" s="1"/>
  <c r="H36" i="4"/>
  <c r="E276" i="4" l="1"/>
  <c r="F276" i="4" s="1"/>
  <c r="H276" i="4"/>
  <c r="K275" i="4"/>
  <c r="M275" i="4" s="1"/>
  <c r="N275" i="4"/>
  <c r="N36" i="4"/>
  <c r="K36" i="4"/>
  <c r="M36" i="4" s="1"/>
  <c r="E37" i="4"/>
  <c r="F37" i="4" s="1"/>
  <c r="H37" i="4"/>
  <c r="K276" i="4" l="1"/>
  <c r="M276" i="4" s="1"/>
  <c r="N276" i="4"/>
  <c r="E277" i="4"/>
  <c r="F277" i="4" s="1"/>
  <c r="H277" i="4" s="1"/>
  <c r="K37" i="4"/>
  <c r="M37" i="4" s="1"/>
  <c r="N37" i="4"/>
  <c r="E38" i="4"/>
  <c r="F38" i="4" s="1"/>
  <c r="H38" i="4" s="1"/>
  <c r="E278" i="4" l="1"/>
  <c r="F278" i="4" s="1"/>
  <c r="H278" i="4"/>
  <c r="K277" i="4"/>
  <c r="M277" i="4" s="1"/>
  <c r="N277" i="4"/>
  <c r="K38" i="4"/>
  <c r="M38" i="4" s="1"/>
  <c r="N38" i="4"/>
  <c r="E39" i="4"/>
  <c r="F39" i="4" s="1"/>
  <c r="H39" i="4" s="1"/>
  <c r="E279" i="4" l="1"/>
  <c r="F279" i="4" s="1"/>
  <c r="H279" i="4"/>
  <c r="K278" i="4"/>
  <c r="M278" i="4" s="1"/>
  <c r="N278" i="4"/>
  <c r="N39" i="4"/>
  <c r="K39" i="4"/>
  <c r="M39" i="4" s="1"/>
  <c r="E40" i="4"/>
  <c r="F40" i="4" s="1"/>
  <c r="H40" i="4"/>
  <c r="K279" i="4" l="1"/>
  <c r="M279" i="4" s="1"/>
  <c r="N279" i="4"/>
  <c r="E280" i="4"/>
  <c r="F280" i="4" s="1"/>
  <c r="H280" i="4" s="1"/>
  <c r="K40" i="4"/>
  <c r="M40" i="4" s="1"/>
  <c r="N40" i="4"/>
  <c r="E41" i="4"/>
  <c r="F41" i="4" s="1"/>
  <c r="H41" i="4" s="1"/>
  <c r="E281" i="4" l="1"/>
  <c r="F281" i="4" s="1"/>
  <c r="H281" i="4" s="1"/>
  <c r="K280" i="4"/>
  <c r="M280" i="4" s="1"/>
  <c r="N280" i="4"/>
  <c r="K41" i="4"/>
  <c r="M41" i="4" s="1"/>
  <c r="N41" i="4"/>
  <c r="E42" i="4"/>
  <c r="F42" i="4" s="1"/>
  <c r="H42" i="4" s="1"/>
  <c r="E282" i="4" l="1"/>
  <c r="F282" i="4" s="1"/>
  <c r="H282" i="4"/>
  <c r="K281" i="4"/>
  <c r="M281" i="4" s="1"/>
  <c r="N281" i="4"/>
  <c r="K42" i="4"/>
  <c r="M42" i="4" s="1"/>
  <c r="N42" i="4"/>
  <c r="E43" i="4"/>
  <c r="F43" i="4" s="1"/>
  <c r="H43" i="4" s="1"/>
  <c r="K282" i="4" l="1"/>
  <c r="M282" i="4" s="1"/>
  <c r="N282" i="4"/>
  <c r="E283" i="4"/>
  <c r="F283" i="4" s="1"/>
  <c r="H283" i="4" s="1"/>
  <c r="K43" i="4"/>
  <c r="M43" i="4" s="1"/>
  <c r="N43" i="4"/>
  <c r="E44" i="4"/>
  <c r="F44" i="4" s="1"/>
  <c r="H44" i="4" s="1"/>
  <c r="E284" i="4" l="1"/>
  <c r="F284" i="4" s="1"/>
  <c r="H284" i="4"/>
  <c r="K283" i="4"/>
  <c r="M283" i="4" s="1"/>
  <c r="N283" i="4"/>
  <c r="N44" i="4"/>
  <c r="K44" i="4"/>
  <c r="M44" i="4" s="1"/>
  <c r="E45" i="4"/>
  <c r="F45" i="4" s="1"/>
  <c r="H45" i="4"/>
  <c r="K284" i="4" l="1"/>
  <c r="M284" i="4" s="1"/>
  <c r="N284" i="4"/>
  <c r="E285" i="4"/>
  <c r="F285" i="4" s="1"/>
  <c r="H285" i="4" s="1"/>
  <c r="N45" i="4"/>
  <c r="K45" i="4"/>
  <c r="M45" i="4" s="1"/>
  <c r="E46" i="4"/>
  <c r="F46" i="4" s="1"/>
  <c r="H46" i="4" s="1"/>
  <c r="E286" i="4" l="1"/>
  <c r="F286" i="4" s="1"/>
  <c r="H286" i="4"/>
  <c r="K285" i="4"/>
  <c r="M285" i="4" s="1"/>
  <c r="N285" i="4"/>
  <c r="N46" i="4"/>
  <c r="K46" i="4"/>
  <c r="M46" i="4" s="1"/>
  <c r="E47" i="4"/>
  <c r="F47" i="4" s="1"/>
  <c r="H47" i="4" s="1"/>
  <c r="K286" i="4" l="1"/>
  <c r="M286" i="4" s="1"/>
  <c r="N286" i="4"/>
  <c r="E287" i="4"/>
  <c r="F287" i="4" s="1"/>
  <c r="H287" i="4"/>
  <c r="K47" i="4"/>
  <c r="M47" i="4" s="1"/>
  <c r="N47" i="4"/>
  <c r="E48" i="4"/>
  <c r="F48" i="4" s="1"/>
  <c r="H48" i="4" s="1"/>
  <c r="E288" i="4" l="1"/>
  <c r="F288" i="4" s="1"/>
  <c r="H288" i="4" s="1"/>
  <c r="K287" i="4"/>
  <c r="M287" i="4" s="1"/>
  <c r="N287" i="4"/>
  <c r="K48" i="4"/>
  <c r="M48" i="4" s="1"/>
  <c r="N48" i="4"/>
  <c r="E49" i="4"/>
  <c r="F49" i="4" s="1"/>
  <c r="H49" i="4" s="1"/>
  <c r="E289" i="4" l="1"/>
  <c r="F289" i="4" s="1"/>
  <c r="H289" i="4" s="1"/>
  <c r="K288" i="4"/>
  <c r="M288" i="4" s="1"/>
  <c r="N288" i="4"/>
  <c r="K49" i="4"/>
  <c r="M49" i="4" s="1"/>
  <c r="N49" i="4"/>
  <c r="E50" i="4"/>
  <c r="F50" i="4" s="1"/>
  <c r="H50" i="4" s="1"/>
  <c r="E290" i="4" l="1"/>
  <c r="F290" i="4" s="1"/>
  <c r="H290" i="4" s="1"/>
  <c r="N289" i="4"/>
  <c r="K289" i="4"/>
  <c r="M289" i="4" s="1"/>
  <c r="N50" i="4"/>
  <c r="K50" i="4"/>
  <c r="M50" i="4" s="1"/>
  <c r="E51" i="4"/>
  <c r="F51" i="4" s="1"/>
  <c r="H51" i="4"/>
  <c r="E291" i="4" l="1"/>
  <c r="F291" i="4" s="1"/>
  <c r="H291" i="4" s="1"/>
  <c r="N290" i="4"/>
  <c r="K290" i="4"/>
  <c r="M290" i="4" s="1"/>
  <c r="K51" i="4"/>
  <c r="M51" i="4" s="1"/>
  <c r="N51" i="4"/>
  <c r="E52" i="4"/>
  <c r="F52" i="4" s="1"/>
  <c r="H52" i="4" s="1"/>
  <c r="E292" i="4" l="1"/>
  <c r="F292" i="4" s="1"/>
  <c r="H292" i="4"/>
  <c r="N291" i="4"/>
  <c r="K291" i="4"/>
  <c r="M291" i="4" s="1"/>
  <c r="K52" i="4"/>
  <c r="M52" i="4" s="1"/>
  <c r="N52" i="4"/>
  <c r="E53" i="4"/>
  <c r="F53" i="4" s="1"/>
  <c r="H53" i="4"/>
  <c r="N292" i="4" l="1"/>
  <c r="K292" i="4"/>
  <c r="M292" i="4" s="1"/>
  <c r="E293" i="4"/>
  <c r="F293" i="4" s="1"/>
  <c r="H293" i="4" s="1"/>
  <c r="N53" i="4"/>
  <c r="K53" i="4"/>
  <c r="M53" i="4" s="1"/>
  <c r="E54" i="4"/>
  <c r="F54" i="4" s="1"/>
  <c r="H54" i="4"/>
  <c r="E294" i="4" l="1"/>
  <c r="F294" i="4" s="1"/>
  <c r="H294" i="4" s="1"/>
  <c r="N293" i="4"/>
  <c r="K293" i="4"/>
  <c r="M293" i="4" s="1"/>
  <c r="N54" i="4"/>
  <c r="K54" i="4"/>
  <c r="M54" i="4" s="1"/>
  <c r="E55" i="4"/>
  <c r="F55" i="4" s="1"/>
  <c r="H55" i="4"/>
  <c r="E295" i="4" l="1"/>
  <c r="F295" i="4" s="1"/>
  <c r="H295" i="4" s="1"/>
  <c r="K294" i="4"/>
  <c r="M294" i="4" s="1"/>
  <c r="N294" i="4"/>
  <c r="K55" i="4"/>
  <c r="M55" i="4" s="1"/>
  <c r="N55" i="4"/>
  <c r="E56" i="4"/>
  <c r="F56" i="4" s="1"/>
  <c r="H56" i="4"/>
  <c r="E296" i="4" l="1"/>
  <c r="F296" i="4" s="1"/>
  <c r="H296" i="4" s="1"/>
  <c r="K295" i="4"/>
  <c r="M295" i="4" s="1"/>
  <c r="N295" i="4"/>
  <c r="K56" i="4"/>
  <c r="M56" i="4" s="1"/>
  <c r="N56" i="4"/>
  <c r="E57" i="4"/>
  <c r="F57" i="4" s="1"/>
  <c r="H57" i="4"/>
  <c r="E297" i="4" l="1"/>
  <c r="F297" i="4" s="1"/>
  <c r="H297" i="4" s="1"/>
  <c r="K296" i="4"/>
  <c r="M296" i="4" s="1"/>
  <c r="N296" i="4"/>
  <c r="N57" i="4"/>
  <c r="K57" i="4"/>
  <c r="M57" i="4" s="1"/>
  <c r="E58" i="4"/>
  <c r="F58" i="4" s="1"/>
  <c r="H58" i="4"/>
  <c r="E298" i="4" l="1"/>
  <c r="F298" i="4" s="1"/>
  <c r="H298" i="4"/>
  <c r="K297" i="4"/>
  <c r="M297" i="4" s="1"/>
  <c r="N297" i="4"/>
  <c r="K58" i="4"/>
  <c r="M58" i="4" s="1"/>
  <c r="N58" i="4"/>
  <c r="E59" i="4"/>
  <c r="F59" i="4" s="1"/>
  <c r="H59" i="4"/>
  <c r="K298" i="4" l="1"/>
  <c r="M298" i="4" s="1"/>
  <c r="N298" i="4"/>
  <c r="E299" i="4"/>
  <c r="F299" i="4" s="1"/>
  <c r="H299" i="4" s="1"/>
  <c r="K59" i="4"/>
  <c r="M59" i="4" s="1"/>
  <c r="N59" i="4"/>
  <c r="E60" i="4"/>
  <c r="F60" i="4" s="1"/>
  <c r="H60" i="4"/>
  <c r="E300" i="4" l="1"/>
  <c r="F300" i="4" s="1"/>
  <c r="H300" i="4" s="1"/>
  <c r="K299" i="4"/>
  <c r="M299" i="4" s="1"/>
  <c r="N299" i="4"/>
  <c r="N60" i="4"/>
  <c r="K60" i="4"/>
  <c r="M60" i="4" s="1"/>
  <c r="E61" i="4"/>
  <c r="F61" i="4" s="1"/>
  <c r="H61" i="4"/>
  <c r="E301" i="4" l="1"/>
  <c r="F301" i="4" s="1"/>
  <c r="H301" i="4"/>
  <c r="K300" i="4"/>
  <c r="M300" i="4" s="1"/>
  <c r="N300" i="4"/>
  <c r="K61" i="4"/>
  <c r="M61" i="4" s="1"/>
  <c r="N61" i="4"/>
  <c r="E62" i="4"/>
  <c r="F62" i="4" s="1"/>
  <c r="H62" i="4"/>
  <c r="E302" i="4" l="1"/>
  <c r="F302" i="4" s="1"/>
  <c r="H302" i="4" s="1"/>
  <c r="N301" i="4"/>
  <c r="K301" i="4"/>
  <c r="M301" i="4" s="1"/>
  <c r="K62" i="4"/>
  <c r="M62" i="4" s="1"/>
  <c r="N62" i="4"/>
  <c r="E63" i="4"/>
  <c r="F63" i="4" s="1"/>
  <c r="H63" i="4"/>
  <c r="E303" i="4" l="1"/>
  <c r="F303" i="4" s="1"/>
  <c r="H303" i="4" s="1"/>
  <c r="N302" i="4"/>
  <c r="K302" i="4"/>
  <c r="M302" i="4" s="1"/>
  <c r="N63" i="4"/>
  <c r="K63" i="4"/>
  <c r="M63" i="4" s="1"/>
  <c r="E64" i="4"/>
  <c r="F64" i="4" s="1"/>
  <c r="H64" i="4"/>
  <c r="N303" i="4" l="1"/>
  <c r="K303" i="4"/>
  <c r="M303" i="4" s="1"/>
  <c r="N64" i="4"/>
  <c r="K64" i="4"/>
  <c r="M64" i="4" s="1"/>
  <c r="E65" i="4"/>
  <c r="F65" i="4" s="1"/>
  <c r="H65" i="4"/>
  <c r="N65" i="4" l="1"/>
  <c r="K65" i="4"/>
  <c r="M65" i="4" s="1"/>
  <c r="E66" i="4"/>
  <c r="F66" i="4" s="1"/>
  <c r="H66" i="4"/>
  <c r="K66" i="4" l="1"/>
  <c r="M66" i="4" s="1"/>
  <c r="N66" i="4"/>
  <c r="E67" i="4"/>
  <c r="F67" i="4" s="1"/>
  <c r="H67" i="4"/>
  <c r="K67" i="4" l="1"/>
  <c r="M67" i="4" s="1"/>
  <c r="N67" i="4"/>
  <c r="E68" i="4"/>
  <c r="F68" i="4" s="1"/>
  <c r="H68" i="4" s="1"/>
  <c r="K68" i="4" l="1"/>
  <c r="M68" i="4" s="1"/>
  <c r="N68" i="4"/>
  <c r="E69" i="4"/>
  <c r="F69" i="4" s="1"/>
  <c r="H69" i="4"/>
  <c r="K69" i="4" l="1"/>
  <c r="M69" i="4" s="1"/>
  <c r="N69" i="4"/>
  <c r="E70" i="4"/>
  <c r="F70" i="4" s="1"/>
  <c r="H70" i="4" s="1"/>
  <c r="K70" i="4" l="1"/>
  <c r="M70" i="4" s="1"/>
  <c r="N70" i="4"/>
  <c r="E71" i="4"/>
  <c r="F71" i="4" s="1"/>
  <c r="H71" i="4" s="1"/>
  <c r="N71" i="4" l="1"/>
  <c r="K71" i="4"/>
  <c r="M71" i="4" s="1"/>
  <c r="E72" i="4"/>
  <c r="F72" i="4" s="1"/>
  <c r="H72" i="4"/>
  <c r="K72" i="4" l="1"/>
  <c r="M72" i="4" s="1"/>
  <c r="N72" i="4"/>
  <c r="E73" i="4"/>
  <c r="F73" i="4" s="1"/>
  <c r="H73" i="4" s="1"/>
  <c r="K73" i="4" l="1"/>
  <c r="M73" i="4" s="1"/>
  <c r="N73" i="4"/>
  <c r="E74" i="4"/>
  <c r="F74" i="4" s="1"/>
  <c r="H74" i="4" s="1"/>
  <c r="K74" i="4" l="1"/>
  <c r="M74" i="4" s="1"/>
  <c r="N74" i="4"/>
  <c r="E75" i="4"/>
  <c r="F75" i="4" s="1"/>
  <c r="H75" i="4" s="1"/>
  <c r="K75" i="4" l="1"/>
  <c r="M75" i="4" s="1"/>
  <c r="N75" i="4"/>
  <c r="E76" i="4"/>
  <c r="F76" i="4" s="1"/>
  <c r="H76" i="4" s="1"/>
  <c r="N76" i="4" l="1"/>
  <c r="K76" i="4"/>
  <c r="M76" i="4" s="1"/>
  <c r="E77" i="4"/>
  <c r="F77" i="4" s="1"/>
  <c r="H77" i="4"/>
  <c r="N77" i="4" l="1"/>
  <c r="K77" i="4"/>
  <c r="M77" i="4" s="1"/>
  <c r="E78" i="4"/>
  <c r="F78" i="4" s="1"/>
  <c r="H78" i="4"/>
  <c r="K78" i="4" l="1"/>
  <c r="M78" i="4" s="1"/>
  <c r="N78" i="4"/>
  <c r="E79" i="4"/>
  <c r="F79" i="4" s="1"/>
  <c r="H79" i="4"/>
  <c r="K79" i="4" l="1"/>
  <c r="M79" i="4" s="1"/>
  <c r="N79" i="4"/>
  <c r="E80" i="4"/>
  <c r="F80" i="4" s="1"/>
  <c r="H80" i="4" s="1"/>
  <c r="K80" i="4" l="1"/>
  <c r="M80" i="4" s="1"/>
  <c r="N80" i="4"/>
  <c r="E81" i="4"/>
  <c r="F81" i="4" s="1"/>
  <c r="H81" i="4" s="1"/>
  <c r="K81" i="4" l="1"/>
  <c r="M81" i="4" s="1"/>
  <c r="N81" i="4"/>
  <c r="E82" i="4"/>
  <c r="F82" i="4" s="1"/>
  <c r="H82" i="4" s="1"/>
  <c r="N82" i="4" l="1"/>
  <c r="K82" i="4"/>
  <c r="M82" i="4" s="1"/>
  <c r="E83" i="4"/>
  <c r="F83" i="4" s="1"/>
  <c r="H83" i="4"/>
  <c r="K83" i="4" l="1"/>
  <c r="M83" i="4" s="1"/>
  <c r="N83" i="4"/>
  <c r="E84" i="4"/>
  <c r="F84" i="4" s="1"/>
  <c r="H84" i="4"/>
  <c r="K84" i="4" l="1"/>
  <c r="M84" i="4" s="1"/>
  <c r="N84" i="4"/>
  <c r="E85" i="4"/>
  <c r="F85" i="4" s="1"/>
  <c r="H85" i="4" s="1"/>
  <c r="K85" i="4" l="1"/>
  <c r="M85" i="4" s="1"/>
  <c r="N85" i="4"/>
  <c r="E86" i="4"/>
  <c r="F86" i="4" s="1"/>
  <c r="H86" i="4" s="1"/>
  <c r="N86" i="4" l="1"/>
  <c r="K86" i="4"/>
  <c r="M86" i="4" s="1"/>
  <c r="E87" i="4"/>
  <c r="F87" i="4" s="1"/>
  <c r="H87" i="4" s="1"/>
  <c r="K87" i="4" l="1"/>
  <c r="M87" i="4" s="1"/>
  <c r="N87" i="4"/>
  <c r="E88" i="4"/>
  <c r="F88" i="4" s="1"/>
  <c r="H88" i="4" s="1"/>
  <c r="N88" i="4" l="1"/>
  <c r="K88" i="4"/>
  <c r="M88" i="4" s="1"/>
  <c r="E89" i="4"/>
  <c r="F89" i="4" s="1"/>
  <c r="H89" i="4"/>
  <c r="N89" i="4" l="1"/>
  <c r="K89" i="4"/>
  <c r="M89" i="4" s="1"/>
  <c r="E90" i="4"/>
  <c r="F90" i="4" s="1"/>
  <c r="H90" i="4"/>
  <c r="K90" i="4" l="1"/>
  <c r="M90" i="4" s="1"/>
  <c r="N90" i="4"/>
  <c r="E91" i="4"/>
  <c r="F91" i="4" s="1"/>
  <c r="H91" i="4"/>
  <c r="K91" i="4" l="1"/>
  <c r="M91" i="4" s="1"/>
  <c r="N91" i="4"/>
  <c r="E92" i="4"/>
  <c r="F92" i="4" s="1"/>
  <c r="H92" i="4" s="1"/>
  <c r="N92" i="4" l="1"/>
  <c r="K92" i="4"/>
  <c r="M92" i="4" s="1"/>
  <c r="E93" i="4"/>
  <c r="F93" i="4" s="1"/>
  <c r="H93" i="4" s="1"/>
  <c r="N93" i="4" l="1"/>
  <c r="K93" i="4"/>
  <c r="M93" i="4" s="1"/>
  <c r="E94" i="4"/>
  <c r="F94" i="4" s="1"/>
  <c r="H94" i="4" s="1"/>
  <c r="N94" i="4" l="1"/>
  <c r="K94" i="4"/>
  <c r="M94" i="4" s="1"/>
  <c r="E95" i="4"/>
  <c r="F95" i="4" s="1"/>
  <c r="H95" i="4" s="1"/>
  <c r="N95" i="4" l="1"/>
  <c r="K95" i="4"/>
  <c r="M95" i="4" s="1"/>
  <c r="E96" i="4"/>
  <c r="F96" i="4" s="1"/>
  <c r="H96" i="4" s="1"/>
  <c r="N96" i="4" l="1"/>
  <c r="K96" i="4"/>
  <c r="M96" i="4" s="1"/>
  <c r="E97" i="4"/>
  <c r="F97" i="4" s="1"/>
  <c r="H97" i="4" s="1"/>
  <c r="N97" i="4" l="1"/>
  <c r="K97" i="4"/>
  <c r="M97" i="4" s="1"/>
  <c r="E98" i="4"/>
  <c r="F98" i="4" s="1"/>
  <c r="H98" i="4" s="1"/>
  <c r="N98" i="4" l="1"/>
  <c r="K98" i="4"/>
  <c r="M98" i="4" s="1"/>
  <c r="E99" i="4"/>
  <c r="F99" i="4" s="1"/>
  <c r="H99" i="4" s="1"/>
  <c r="N99" i="4" l="1"/>
  <c r="K99" i="4"/>
  <c r="M99" i="4" s="1"/>
  <c r="E100" i="4"/>
  <c r="F100" i="4" s="1"/>
  <c r="H100" i="4" s="1"/>
  <c r="N100" i="4" l="1"/>
  <c r="K100" i="4"/>
  <c r="M100" i="4" s="1"/>
  <c r="E101" i="4"/>
  <c r="F101" i="4" s="1"/>
  <c r="H101" i="4" s="1"/>
  <c r="K101" i="4" l="1"/>
  <c r="M101" i="4" s="1"/>
  <c r="N101" i="4"/>
  <c r="E102" i="4"/>
  <c r="F102" i="4" s="1"/>
  <c r="H102" i="4" s="1"/>
  <c r="N102" i="4" l="1"/>
  <c r="K102" i="4"/>
  <c r="M102" i="4" s="1"/>
  <c r="E103" i="4"/>
  <c r="F103" i="4" s="1"/>
  <c r="H103" i="4" s="1"/>
  <c r="N103" i="4" l="1"/>
  <c r="K103" i="4"/>
  <c r="M103" i="4" s="1"/>
  <c r="E104" i="4"/>
  <c r="F104" i="4" s="1"/>
  <c r="H104" i="4" s="1"/>
  <c r="N104" i="4" l="1"/>
  <c r="K104" i="4"/>
  <c r="M104" i="4" s="1"/>
  <c r="E105" i="4"/>
  <c r="F105" i="4" s="1"/>
  <c r="H105" i="4" s="1"/>
  <c r="N105" i="4" l="1"/>
  <c r="K105" i="4"/>
  <c r="M105" i="4" s="1"/>
  <c r="E106" i="4"/>
  <c r="F106" i="4" s="1"/>
  <c r="H106" i="4" s="1"/>
  <c r="N106" i="4" l="1"/>
  <c r="K106" i="4"/>
  <c r="M106" i="4" s="1"/>
  <c r="E107" i="4"/>
  <c r="F107" i="4" s="1"/>
  <c r="H107" i="4" s="1"/>
  <c r="N107" i="4" l="1"/>
  <c r="K107" i="4"/>
  <c r="M107" i="4" s="1"/>
  <c r="E108" i="4"/>
  <c r="F108" i="4" s="1"/>
  <c r="H108" i="4" s="1"/>
  <c r="N108" i="4" l="1"/>
  <c r="K108" i="4"/>
  <c r="M108" i="4" s="1"/>
  <c r="E109" i="4"/>
  <c r="F109" i="4" s="1"/>
  <c r="H109" i="4" s="1"/>
  <c r="N109" i="4" l="1"/>
  <c r="K109" i="4"/>
  <c r="M109" i="4" s="1"/>
  <c r="E110" i="4"/>
  <c r="F110" i="4" s="1"/>
  <c r="H110" i="4" s="1"/>
  <c r="N110" i="4" l="1"/>
  <c r="K110" i="4"/>
  <c r="M110" i="4" s="1"/>
  <c r="E111" i="4"/>
  <c r="F111" i="4" s="1"/>
  <c r="H111" i="4" s="1"/>
  <c r="N111" i="4" l="1"/>
  <c r="K111" i="4"/>
  <c r="M111" i="4" s="1"/>
  <c r="E112" i="4"/>
  <c r="F112" i="4" s="1"/>
  <c r="H112" i="4" s="1"/>
  <c r="N112" i="4" l="1"/>
  <c r="K112" i="4"/>
  <c r="M112" i="4" s="1"/>
  <c r="E113" i="4"/>
  <c r="F113" i="4" s="1"/>
  <c r="H113" i="4"/>
  <c r="N113" i="4" l="1"/>
  <c r="K113" i="4"/>
  <c r="M113" i="4" s="1"/>
  <c r="E114" i="4"/>
  <c r="F114" i="4" s="1"/>
  <c r="H114" i="4"/>
  <c r="N114" i="4" l="1"/>
  <c r="K114" i="4"/>
  <c r="M114" i="4" s="1"/>
  <c r="E115" i="4"/>
  <c r="F115" i="4" s="1"/>
  <c r="H115" i="4"/>
  <c r="N115" i="4" l="1"/>
  <c r="K115" i="4"/>
  <c r="M115" i="4" s="1"/>
  <c r="E116" i="4"/>
  <c r="F116" i="4" s="1"/>
  <c r="H116" i="4"/>
  <c r="N116" i="4" l="1"/>
  <c r="K116" i="4"/>
  <c r="M116" i="4" s="1"/>
  <c r="E117" i="4"/>
  <c r="F117" i="4" s="1"/>
  <c r="H117" i="4"/>
  <c r="N117" i="4" l="1"/>
  <c r="K117" i="4"/>
  <c r="M117" i="4" s="1"/>
  <c r="E118" i="4"/>
  <c r="F118" i="4" s="1"/>
  <c r="H118" i="4"/>
  <c r="K118" i="4" l="1"/>
  <c r="M118" i="4" s="1"/>
  <c r="N118" i="4"/>
  <c r="E119" i="4"/>
  <c r="F119" i="4" s="1"/>
  <c r="H119" i="4" s="1"/>
  <c r="N119" i="4" l="1"/>
  <c r="K119" i="4"/>
  <c r="M119" i="4" s="1"/>
  <c r="E120" i="4"/>
  <c r="F120" i="4" s="1"/>
  <c r="H120" i="4"/>
  <c r="N120" i="4" l="1"/>
  <c r="K120" i="4"/>
  <c r="M120" i="4" s="1"/>
  <c r="E121" i="4"/>
  <c r="F121" i="4" s="1"/>
  <c r="H121" i="4"/>
  <c r="K121" i="4" l="1"/>
  <c r="M121" i="4" s="1"/>
  <c r="N121" i="4"/>
  <c r="E122" i="4"/>
  <c r="F122" i="4" s="1"/>
  <c r="H122" i="4" s="1"/>
  <c r="N122" i="4" l="1"/>
  <c r="K122" i="4"/>
  <c r="M122" i="4" s="1"/>
  <c r="E123" i="4"/>
  <c r="F123" i="4" s="1"/>
  <c r="H123" i="4"/>
  <c r="N123" i="4" l="1"/>
  <c r="K123" i="4"/>
  <c r="M123" i="4" s="1"/>
  <c r="E124" i="4"/>
  <c r="F124" i="4" s="1"/>
  <c r="H124" i="4"/>
  <c r="N124" i="4" l="1"/>
  <c r="K124" i="4"/>
  <c r="M124" i="4" s="1"/>
  <c r="E125" i="4"/>
  <c r="F125" i="4" s="1"/>
  <c r="H125" i="4" s="1"/>
  <c r="N125" i="4" l="1"/>
  <c r="K125" i="4"/>
  <c r="M125" i="4" s="1"/>
  <c r="E126" i="4"/>
  <c r="F126" i="4" s="1"/>
  <c r="H126" i="4" s="1"/>
  <c r="N126" i="4" l="1"/>
  <c r="K126" i="4"/>
  <c r="M126" i="4" s="1"/>
  <c r="E127" i="4"/>
  <c r="F127" i="4" s="1"/>
  <c r="H127" i="4"/>
  <c r="K127" i="4" l="1"/>
  <c r="M127" i="4" s="1"/>
  <c r="N127" i="4"/>
  <c r="E128" i="4"/>
  <c r="F128" i="4" s="1"/>
  <c r="H128" i="4" s="1"/>
  <c r="K128" i="4" l="1"/>
  <c r="M128" i="4" s="1"/>
  <c r="N128" i="4"/>
  <c r="E129" i="4"/>
  <c r="F129" i="4" s="1"/>
  <c r="H129" i="4"/>
  <c r="N129" i="4" l="1"/>
  <c r="K129" i="4"/>
  <c r="M129" i="4" s="1"/>
  <c r="E130" i="4"/>
  <c r="F130" i="4" s="1"/>
  <c r="H130" i="4" s="1"/>
  <c r="N130" i="4" l="1"/>
  <c r="K130" i="4"/>
  <c r="M130" i="4" s="1"/>
  <c r="E131" i="4"/>
  <c r="F131" i="4" s="1"/>
  <c r="H131" i="4" s="1"/>
  <c r="N131" i="4" l="1"/>
  <c r="K131" i="4"/>
  <c r="M131" i="4" s="1"/>
  <c r="E132" i="4"/>
  <c r="F132" i="4" s="1"/>
  <c r="H132" i="4" s="1"/>
  <c r="N132" i="4" l="1"/>
  <c r="K132" i="4"/>
  <c r="M132" i="4" s="1"/>
  <c r="E133" i="4"/>
  <c r="F133" i="4" s="1"/>
  <c r="H133" i="4" s="1"/>
  <c r="N133" i="4" l="1"/>
  <c r="K133" i="4"/>
  <c r="M133" i="4" s="1"/>
  <c r="E134" i="4"/>
  <c r="F134" i="4" s="1"/>
  <c r="H134" i="4" s="1"/>
  <c r="N134" i="4" l="1"/>
  <c r="K134" i="4"/>
  <c r="M134" i="4" s="1"/>
  <c r="E135" i="4"/>
  <c r="F135" i="4" s="1"/>
  <c r="H135" i="4" s="1"/>
  <c r="K135" i="4" l="1"/>
  <c r="M135" i="4" s="1"/>
  <c r="N135" i="4"/>
  <c r="E136" i="4"/>
  <c r="F136" i="4" s="1"/>
  <c r="H136" i="4" s="1"/>
  <c r="K136" i="4" l="1"/>
  <c r="M136" i="4" s="1"/>
  <c r="N136" i="4"/>
  <c r="E137" i="4"/>
  <c r="F137" i="4" s="1"/>
  <c r="H137" i="4" s="1"/>
  <c r="K137" i="4" l="1"/>
  <c r="M137" i="4" s="1"/>
  <c r="N137" i="4"/>
  <c r="E138" i="4"/>
  <c r="F138" i="4" s="1"/>
  <c r="H138" i="4" s="1"/>
  <c r="K138" i="4" l="1"/>
  <c r="M138" i="4" s="1"/>
  <c r="N138" i="4"/>
  <c r="E139" i="4"/>
  <c r="F139" i="4" s="1"/>
  <c r="H139" i="4" s="1"/>
  <c r="K139" i="4" l="1"/>
  <c r="M139" i="4" s="1"/>
  <c r="N139" i="4"/>
  <c r="E140" i="4"/>
  <c r="F140" i="4" s="1"/>
  <c r="H140" i="4" s="1"/>
  <c r="K140" i="4" l="1"/>
  <c r="M140" i="4" s="1"/>
  <c r="N140" i="4"/>
  <c r="E141" i="4"/>
  <c r="F141" i="4" s="1"/>
  <c r="H141" i="4" s="1"/>
  <c r="K141" i="4" l="1"/>
  <c r="M141" i="4" s="1"/>
  <c r="N141" i="4"/>
  <c r="E142" i="4"/>
  <c r="F142" i="4" s="1"/>
  <c r="H142" i="4" s="1"/>
  <c r="K142" i="4" l="1"/>
  <c r="M142" i="4" s="1"/>
  <c r="N142" i="4"/>
  <c r="E143" i="4"/>
  <c r="F143" i="4" s="1"/>
  <c r="H143" i="4" s="1"/>
  <c r="K143" i="4" l="1"/>
  <c r="M143" i="4" s="1"/>
  <c r="N143" i="4"/>
  <c r="E144" i="4"/>
  <c r="F144" i="4" s="1"/>
  <c r="H144" i="4" s="1"/>
  <c r="K144" i="4" l="1"/>
  <c r="M144" i="4" s="1"/>
  <c r="N144" i="4"/>
  <c r="E145" i="4"/>
  <c r="F145" i="4" s="1"/>
  <c r="H145" i="4" s="1"/>
  <c r="K145" i="4" l="1"/>
  <c r="M145" i="4" s="1"/>
  <c r="N145" i="4"/>
  <c r="E146" i="4"/>
  <c r="F146" i="4" s="1"/>
  <c r="H146" i="4" s="1"/>
  <c r="K146" i="4" l="1"/>
  <c r="M146" i="4" s="1"/>
  <c r="N146" i="4"/>
  <c r="E147" i="4"/>
  <c r="F147" i="4" s="1"/>
  <c r="H147" i="4" s="1"/>
  <c r="K147" i="4" l="1"/>
  <c r="M147" i="4" s="1"/>
  <c r="N147" i="4"/>
  <c r="E148" i="4"/>
  <c r="F148" i="4" s="1"/>
  <c r="H148" i="4" s="1"/>
  <c r="K148" i="4" l="1"/>
  <c r="M148" i="4" s="1"/>
  <c r="N148" i="4"/>
  <c r="E149" i="4"/>
  <c r="F149" i="4" s="1"/>
  <c r="H149" i="4" s="1"/>
  <c r="K149" i="4" l="1"/>
  <c r="M149" i="4" s="1"/>
  <c r="N149" i="4"/>
  <c r="E150" i="4"/>
  <c r="F150" i="4" s="1"/>
  <c r="H150" i="4" s="1"/>
  <c r="K150" i="4" l="1"/>
  <c r="M150" i="4" s="1"/>
  <c r="N150" i="4"/>
  <c r="E151" i="4"/>
  <c r="F151" i="4" s="1"/>
  <c r="H151" i="4" s="1"/>
  <c r="K151" i="4" l="1"/>
  <c r="M151" i="4" s="1"/>
  <c r="N151" i="4"/>
  <c r="E152" i="4"/>
  <c r="F152" i="4" s="1"/>
  <c r="H152" i="4" s="1"/>
  <c r="K152" i="4" l="1"/>
  <c r="M152" i="4" s="1"/>
  <c r="N152" i="4"/>
  <c r="E153" i="4"/>
  <c r="F153" i="4" s="1"/>
  <c r="H153" i="4" s="1"/>
  <c r="K153" i="4" l="1"/>
  <c r="M153" i="4" s="1"/>
  <c r="N153" i="4"/>
  <c r="E154" i="4"/>
  <c r="F154" i="4" s="1"/>
  <c r="H154" i="4" s="1"/>
  <c r="K154" i="4" l="1"/>
  <c r="M154" i="4" s="1"/>
  <c r="N154" i="4"/>
  <c r="E155" i="4"/>
  <c r="F155" i="4" s="1"/>
  <c r="H155" i="4" s="1"/>
  <c r="K155" i="4" l="1"/>
  <c r="M155" i="4" s="1"/>
  <c r="N155" i="4"/>
  <c r="E156" i="4"/>
  <c r="F156" i="4" s="1"/>
  <c r="H156" i="4" s="1"/>
  <c r="K156" i="4" l="1"/>
  <c r="M156" i="4" s="1"/>
  <c r="N156" i="4"/>
  <c r="E157" i="4"/>
  <c r="F157" i="4" s="1"/>
  <c r="H157" i="4" s="1"/>
  <c r="K157" i="4" l="1"/>
  <c r="M157" i="4" s="1"/>
  <c r="N157" i="4"/>
  <c r="E158" i="4"/>
  <c r="F158" i="4" s="1"/>
  <c r="H158" i="4" s="1"/>
  <c r="K158" i="4" l="1"/>
  <c r="M158" i="4" s="1"/>
  <c r="N158" i="4"/>
  <c r="E159" i="4"/>
  <c r="F159" i="4" s="1"/>
  <c r="H159" i="4" s="1"/>
  <c r="K159" i="4" l="1"/>
  <c r="M159" i="4" s="1"/>
  <c r="N159" i="4"/>
  <c r="E160" i="4"/>
  <c r="F160" i="4" s="1"/>
  <c r="H160" i="4" s="1"/>
  <c r="K160" i="4" l="1"/>
  <c r="M160" i="4" s="1"/>
  <c r="N160" i="4"/>
  <c r="E161" i="4"/>
  <c r="F161" i="4" s="1"/>
  <c r="H161" i="4" s="1"/>
  <c r="K161" i="4" l="1"/>
  <c r="M161" i="4" s="1"/>
  <c r="N161" i="4"/>
  <c r="E162" i="4"/>
  <c r="F162" i="4" s="1"/>
  <c r="H162" i="4" s="1"/>
  <c r="K162" i="4" l="1"/>
  <c r="M162" i="4" s="1"/>
  <c r="N162" i="4"/>
  <c r="E163" i="4"/>
  <c r="F163" i="4" s="1"/>
  <c r="H163" i="4" s="1"/>
  <c r="K163" i="4" l="1"/>
  <c r="M163" i="4" s="1"/>
  <c r="N163" i="4"/>
  <c r="E164" i="4"/>
  <c r="F164" i="4" s="1"/>
  <c r="H164" i="4" s="1"/>
  <c r="K164" i="4" l="1"/>
  <c r="M164" i="4" s="1"/>
  <c r="N164" i="4"/>
  <c r="E165" i="4"/>
  <c r="F165" i="4" s="1"/>
  <c r="H165" i="4" s="1"/>
  <c r="K165" i="4" l="1"/>
  <c r="M165" i="4" s="1"/>
  <c r="N165" i="4"/>
  <c r="E166" i="4"/>
  <c r="F166" i="4" s="1"/>
  <c r="H166" i="4" s="1"/>
  <c r="K166" i="4" l="1"/>
  <c r="M166" i="4" s="1"/>
  <c r="N166" i="4"/>
  <c r="E167" i="4"/>
  <c r="F167" i="4" s="1"/>
  <c r="H167" i="4" s="1"/>
  <c r="N167" i="4" l="1"/>
  <c r="K167" i="4"/>
  <c r="M167" i="4" s="1"/>
  <c r="E168" i="4"/>
  <c r="F168" i="4" s="1"/>
  <c r="H168" i="4" s="1"/>
  <c r="N168" i="4" l="1"/>
  <c r="K168" i="4"/>
  <c r="M168" i="4" s="1"/>
  <c r="E169" i="4"/>
  <c r="F169" i="4" s="1"/>
  <c r="H169" i="4" s="1"/>
  <c r="K169" i="4" l="1"/>
  <c r="M169" i="4" s="1"/>
  <c r="N169" i="4"/>
  <c r="E170" i="4"/>
  <c r="F170" i="4" s="1"/>
  <c r="H170" i="4" s="1"/>
  <c r="K170" i="4" l="1"/>
  <c r="M170" i="4" s="1"/>
  <c r="N170" i="4"/>
  <c r="E171" i="4"/>
  <c r="F171" i="4" s="1"/>
  <c r="H171" i="4" s="1"/>
  <c r="N171" i="4" l="1"/>
  <c r="K171" i="4"/>
  <c r="M171" i="4" s="1"/>
  <c r="E172" i="4"/>
  <c r="F172" i="4" s="1"/>
  <c r="H172" i="4" s="1"/>
  <c r="N172" i="4" l="1"/>
  <c r="K172" i="4"/>
  <c r="M172" i="4" s="1"/>
  <c r="E173" i="4"/>
  <c r="F173" i="4" s="1"/>
  <c r="H173" i="4" s="1"/>
  <c r="K173" i="4" l="1"/>
  <c r="M173" i="4" s="1"/>
  <c r="N173" i="4"/>
  <c r="E174" i="4"/>
  <c r="F174" i="4" s="1"/>
  <c r="H174" i="4" s="1"/>
  <c r="K174" i="4" l="1"/>
  <c r="M174" i="4" s="1"/>
  <c r="N174" i="4"/>
  <c r="E175" i="4"/>
  <c r="F175" i="4" s="1"/>
  <c r="H175" i="4" s="1"/>
  <c r="K175" i="4" l="1"/>
  <c r="M175" i="4" s="1"/>
  <c r="N175" i="4"/>
  <c r="E176" i="4"/>
  <c r="F176" i="4" s="1"/>
  <c r="H176" i="4" s="1"/>
  <c r="K176" i="4" l="1"/>
  <c r="M176" i="4" s="1"/>
  <c r="N176" i="4"/>
  <c r="E177" i="4"/>
  <c r="F177" i="4" s="1"/>
  <c r="H177" i="4" s="1"/>
  <c r="K177" i="4" l="1"/>
  <c r="M177" i="4" s="1"/>
  <c r="N177" i="4"/>
  <c r="E178" i="4"/>
  <c r="F178" i="4" s="1"/>
  <c r="H178" i="4" s="1"/>
  <c r="K178" i="4" l="1"/>
  <c r="M178" i="4" s="1"/>
  <c r="N178" i="4"/>
  <c r="E179" i="4"/>
  <c r="F179" i="4" s="1"/>
  <c r="H179" i="4" s="1"/>
  <c r="K179" i="4" l="1"/>
  <c r="M179" i="4" s="1"/>
  <c r="N179" i="4"/>
  <c r="E180" i="4"/>
  <c r="F180" i="4" s="1"/>
  <c r="H180" i="4" s="1"/>
  <c r="K180" i="4" l="1"/>
  <c r="M180" i="4" s="1"/>
  <c r="N180" i="4"/>
  <c r="E181" i="4"/>
  <c r="F181" i="4" s="1"/>
  <c r="H181" i="4" s="1"/>
  <c r="K181" i="4" l="1"/>
  <c r="M181" i="4" s="1"/>
  <c r="N181" i="4"/>
  <c r="E182" i="4"/>
  <c r="F182" i="4" s="1"/>
  <c r="H182" i="4" s="1"/>
  <c r="K182" i="4" l="1"/>
  <c r="M182" i="4" s="1"/>
  <c r="N182" i="4"/>
  <c r="E183" i="4"/>
  <c r="F183" i="4" s="1"/>
  <c r="H183" i="4" s="1"/>
  <c r="K183" i="4" l="1"/>
  <c r="M183" i="4" s="1"/>
  <c r="N183" i="4"/>
  <c r="E184" i="4"/>
  <c r="F184" i="4" s="1"/>
  <c r="H184" i="4" s="1"/>
  <c r="K184" i="4" l="1"/>
  <c r="M184" i="4" s="1"/>
  <c r="N184" i="4"/>
  <c r="E185" i="4"/>
  <c r="F185" i="4" s="1"/>
  <c r="H185" i="4" s="1"/>
  <c r="N185" i="4" l="1"/>
  <c r="K185" i="4"/>
  <c r="M185" i="4" s="1"/>
  <c r="E186" i="4"/>
  <c r="F186" i="4" s="1"/>
  <c r="H186" i="4" s="1"/>
  <c r="K186" i="4" l="1"/>
  <c r="M186" i="4" s="1"/>
  <c r="N186" i="4"/>
  <c r="E187" i="4"/>
  <c r="F187" i="4" s="1"/>
  <c r="H187" i="4" s="1"/>
  <c r="K187" i="4" l="1"/>
  <c r="M187" i="4" s="1"/>
  <c r="N187" i="4"/>
  <c r="E188" i="4"/>
  <c r="F188" i="4" s="1"/>
  <c r="H188" i="4" s="1"/>
  <c r="K188" i="4" l="1"/>
  <c r="M188" i="4" s="1"/>
  <c r="N188" i="4"/>
  <c r="E189" i="4"/>
  <c r="F189" i="4" s="1"/>
  <c r="H189" i="4" s="1"/>
  <c r="K189" i="4" l="1"/>
  <c r="M189" i="4" s="1"/>
  <c r="N189" i="4"/>
  <c r="E190" i="4"/>
  <c r="F190" i="4" s="1"/>
  <c r="H190" i="4" s="1"/>
  <c r="K190" i="4" l="1"/>
  <c r="M190" i="4" s="1"/>
  <c r="N190" i="4"/>
  <c r="E191" i="4"/>
  <c r="F191" i="4" s="1"/>
  <c r="H191" i="4" s="1"/>
  <c r="K191" i="4" l="1"/>
  <c r="M191" i="4" s="1"/>
  <c r="N191" i="4"/>
  <c r="E192" i="4"/>
  <c r="F192" i="4" s="1"/>
  <c r="H192" i="4" s="1"/>
  <c r="K192" i="4" l="1"/>
  <c r="M192" i="4" s="1"/>
  <c r="N192" i="4"/>
  <c r="E193" i="4"/>
  <c r="F193" i="4" s="1"/>
  <c r="H193" i="4" s="1"/>
  <c r="K193" i="4" l="1"/>
  <c r="M193" i="4" s="1"/>
  <c r="N193" i="4"/>
  <c r="E194" i="4"/>
  <c r="F194" i="4" s="1"/>
  <c r="H194" i="4" s="1"/>
  <c r="K194" i="4" l="1"/>
  <c r="M194" i="4" s="1"/>
  <c r="N194" i="4"/>
  <c r="E195" i="4"/>
  <c r="F195" i="4" s="1"/>
  <c r="H195" i="4" s="1"/>
  <c r="K195" i="4" l="1"/>
  <c r="M195" i="4" s="1"/>
  <c r="N195" i="4"/>
  <c r="E196" i="4"/>
  <c r="F196" i="4" s="1"/>
  <c r="H196" i="4" s="1"/>
  <c r="K196" i="4" l="1"/>
  <c r="M196" i="4" s="1"/>
  <c r="N196" i="4"/>
  <c r="E197" i="4"/>
  <c r="F197" i="4" s="1"/>
  <c r="H197" i="4" s="1"/>
  <c r="K197" i="4" l="1"/>
  <c r="M197" i="4" s="1"/>
  <c r="N197" i="4"/>
  <c r="E198" i="4"/>
  <c r="F198" i="4" s="1"/>
  <c r="H198" i="4" s="1"/>
  <c r="K198" i="4" l="1"/>
  <c r="M198" i="4" s="1"/>
  <c r="N198" i="4"/>
  <c r="E199" i="4"/>
  <c r="F199" i="4" s="1"/>
  <c r="H199" i="4" s="1"/>
  <c r="K199" i="4" l="1"/>
  <c r="M199" i="4" s="1"/>
  <c r="N199" i="4"/>
  <c r="E200" i="4"/>
  <c r="F200" i="4" s="1"/>
  <c r="H200" i="4" s="1"/>
  <c r="K200" i="4" l="1"/>
  <c r="M200" i="4" s="1"/>
  <c r="N200" i="4"/>
  <c r="E201" i="4"/>
  <c r="F201" i="4" s="1"/>
  <c r="H201" i="4" s="1"/>
  <c r="K201" i="4" l="1"/>
  <c r="M201" i="4" s="1"/>
  <c r="N201" i="4"/>
  <c r="E202" i="4"/>
  <c r="F202" i="4" s="1"/>
  <c r="H202" i="4" s="1"/>
  <c r="K202" i="4" l="1"/>
  <c r="M202" i="4" s="1"/>
  <c r="N202" i="4"/>
  <c r="E203" i="4"/>
  <c r="F203" i="4" s="1"/>
  <c r="H203" i="4" s="1"/>
  <c r="K203" i="4" l="1"/>
  <c r="M203" i="4" s="1"/>
  <c r="N203" i="4"/>
  <c r="E204" i="4"/>
  <c r="F204" i="4" s="1"/>
  <c r="H204" i="4" s="1"/>
  <c r="K204" i="4" l="1"/>
  <c r="M204" i="4" s="1"/>
  <c r="N204" i="4"/>
  <c r="E205" i="4"/>
  <c r="F205" i="4" s="1"/>
  <c r="H205" i="4" s="1"/>
  <c r="N205" i="4" l="1"/>
  <c r="K205" i="4"/>
  <c r="M205" i="4" s="1"/>
  <c r="E206" i="4"/>
  <c r="F206" i="4" s="1"/>
  <c r="H206" i="4" s="1"/>
  <c r="K206" i="4" l="1"/>
  <c r="M206" i="4" s="1"/>
  <c r="N206" i="4"/>
  <c r="E207" i="4"/>
  <c r="F207" i="4" s="1"/>
  <c r="H207" i="4" s="1"/>
  <c r="K207" i="4" l="1"/>
  <c r="M207" i="4" s="1"/>
  <c r="N207" i="4"/>
  <c r="E208" i="4"/>
  <c r="F208" i="4" s="1"/>
  <c r="H208" i="4" s="1"/>
  <c r="K208" i="4" l="1"/>
  <c r="M208" i="4" s="1"/>
  <c r="N208" i="4"/>
  <c r="E209" i="4"/>
  <c r="F209" i="4" s="1"/>
  <c r="H209" i="4" s="1"/>
  <c r="K209" i="4" l="1"/>
  <c r="M209" i="4" s="1"/>
  <c r="N209" i="4"/>
  <c r="E210" i="4"/>
  <c r="F210" i="4" s="1"/>
  <c r="H210" i="4" s="1"/>
  <c r="K210" i="4" l="1"/>
  <c r="M210" i="4" s="1"/>
  <c r="N210" i="4"/>
  <c r="E211" i="4"/>
  <c r="F211" i="4" s="1"/>
  <c r="H211" i="4" s="1"/>
  <c r="K211" i="4" l="1"/>
  <c r="M211" i="4" s="1"/>
  <c r="N211" i="4"/>
  <c r="E212" i="4"/>
  <c r="F212" i="4" s="1"/>
  <c r="H212" i="4" s="1"/>
  <c r="K212" i="4" l="1"/>
  <c r="M212" i="4" s="1"/>
  <c r="N212" i="4"/>
  <c r="E213" i="4"/>
  <c r="F213" i="4" s="1"/>
  <c r="H213" i="4" s="1"/>
  <c r="K213" i="4" l="1"/>
  <c r="M213" i="4" s="1"/>
  <c r="N213" i="4"/>
  <c r="E214" i="4"/>
  <c r="F214" i="4" s="1"/>
  <c r="H214" i="4" s="1"/>
  <c r="K214" i="4" l="1"/>
  <c r="M214" i="4" s="1"/>
  <c r="N214" i="4"/>
  <c r="E215" i="4"/>
  <c r="F215" i="4" s="1"/>
  <c r="H215" i="4" s="1"/>
  <c r="K215" i="4" l="1"/>
  <c r="M215" i="4" s="1"/>
  <c r="N215" i="4"/>
  <c r="E216" i="4"/>
  <c r="F216" i="4" s="1"/>
  <c r="H216" i="4" s="1"/>
  <c r="K216" i="4" l="1"/>
  <c r="M216" i="4" s="1"/>
  <c r="N216" i="4"/>
  <c r="E217" i="4"/>
  <c r="F217" i="4" s="1"/>
  <c r="H217" i="4" s="1"/>
  <c r="K217" i="4" l="1"/>
  <c r="M217" i="4" s="1"/>
  <c r="N217" i="4"/>
  <c r="E218" i="4"/>
  <c r="F218" i="4" s="1"/>
  <c r="H218" i="4" s="1"/>
  <c r="K218" i="4" l="1"/>
  <c r="M218" i="4" s="1"/>
  <c r="N218" i="4"/>
  <c r="E219" i="4"/>
  <c r="F219" i="4" s="1"/>
  <c r="H219" i="4" s="1"/>
  <c r="N219" i="4" l="1"/>
  <c r="K219" i="4"/>
  <c r="M219" i="4" s="1"/>
  <c r="E220" i="4"/>
  <c r="F220" i="4" s="1"/>
  <c r="H220" i="4" s="1"/>
  <c r="K220" i="4" l="1"/>
  <c r="M220" i="4" s="1"/>
  <c r="N220" i="4"/>
  <c r="E221" i="4"/>
  <c r="F221" i="4" s="1"/>
  <c r="H221" i="4" s="1"/>
  <c r="N221" i="4" l="1"/>
  <c r="K221" i="4"/>
  <c r="M221" i="4" s="1"/>
  <c r="E222" i="4"/>
  <c r="F222" i="4" s="1"/>
  <c r="H222" i="4" s="1"/>
  <c r="N222" i="4" l="1"/>
  <c r="K222" i="4"/>
  <c r="M222" i="4" s="1"/>
  <c r="E223" i="4"/>
  <c r="F223" i="4" s="1"/>
  <c r="H223" i="4" s="1"/>
  <c r="K223" i="4" l="1"/>
  <c r="M223" i="4" s="1"/>
  <c r="N223" i="4"/>
  <c r="E224" i="4"/>
  <c r="F224" i="4" s="1"/>
  <c r="H224" i="4" s="1"/>
  <c r="N224" i="4" l="1"/>
  <c r="K224" i="4"/>
  <c r="M224" i="4" s="1"/>
  <c r="E225" i="4"/>
  <c r="F225" i="4" s="1"/>
  <c r="H225" i="4" s="1"/>
  <c r="N225" i="4" l="1"/>
  <c r="K225" i="4"/>
  <c r="M225" i="4" s="1"/>
  <c r="E226" i="4"/>
  <c r="F226" i="4" s="1"/>
  <c r="H226" i="4" s="1"/>
  <c r="N226" i="4" l="1"/>
  <c r="K226" i="4"/>
  <c r="M226" i="4" s="1"/>
  <c r="E227" i="4"/>
  <c r="F227" i="4" s="1"/>
  <c r="H227" i="4" s="1"/>
  <c r="K227" i="4" l="1"/>
  <c r="M227" i="4" s="1"/>
  <c r="N227" i="4"/>
  <c r="E228" i="4"/>
  <c r="F228" i="4" s="1"/>
  <c r="H228" i="4" s="1"/>
  <c r="K228" i="4" l="1"/>
  <c r="M228" i="4" s="1"/>
  <c r="N228" i="4"/>
  <c r="E229" i="4"/>
  <c r="F229" i="4" s="1"/>
  <c r="H229" i="4" s="1"/>
  <c r="K229" i="4" l="1"/>
  <c r="M229" i="4" s="1"/>
  <c r="N229" i="4"/>
  <c r="E230" i="4"/>
  <c r="F230" i="4" s="1"/>
  <c r="H230" i="4" s="1"/>
  <c r="K230" i="4" l="1"/>
  <c r="M230" i="4" s="1"/>
  <c r="N230" i="4"/>
  <c r="E231" i="4"/>
  <c r="F231" i="4" s="1"/>
  <c r="H231" i="4" s="1"/>
  <c r="K231" i="4" l="1"/>
  <c r="M231" i="4" s="1"/>
  <c r="N231" i="4"/>
  <c r="E232" i="4"/>
  <c r="F232" i="4" s="1"/>
  <c r="H232" i="4" s="1"/>
  <c r="K232" i="4" l="1"/>
  <c r="M232" i="4" s="1"/>
  <c r="N232" i="4"/>
  <c r="E233" i="4"/>
  <c r="F233" i="4" s="1"/>
  <c r="H233" i="4" s="1"/>
  <c r="K233" i="4" l="1"/>
  <c r="M233" i="4" s="1"/>
  <c r="N233" i="4"/>
  <c r="E234" i="4"/>
  <c r="F234" i="4" s="1"/>
  <c r="H234" i="4" s="1"/>
  <c r="K234" i="4" l="1"/>
  <c r="M234" i="4" s="1"/>
  <c r="N234" i="4"/>
  <c r="E235" i="4"/>
  <c r="F235" i="4" s="1"/>
  <c r="H235" i="4" s="1"/>
  <c r="K235" i="4" l="1"/>
  <c r="M235" i="4" s="1"/>
  <c r="N235" i="4"/>
  <c r="E236" i="4"/>
  <c r="F236" i="4" s="1"/>
  <c r="H236" i="4" s="1"/>
  <c r="K236" i="4" l="1"/>
  <c r="M236" i="4" s="1"/>
  <c r="N236" i="4"/>
  <c r="E237" i="4"/>
  <c r="F237" i="4" s="1"/>
  <c r="H237" i="4" s="1"/>
  <c r="K237" i="4" l="1"/>
  <c r="M237" i="4" s="1"/>
  <c r="N237" i="4"/>
  <c r="E238" i="4"/>
  <c r="F238" i="4" s="1"/>
  <c r="H238" i="4" s="1"/>
  <c r="K238" i="4" l="1"/>
  <c r="M238" i="4" s="1"/>
  <c r="N238" i="4"/>
  <c r="E239" i="4"/>
  <c r="F239" i="4" s="1"/>
  <c r="H239" i="4" s="1"/>
  <c r="K239" i="4" l="1"/>
  <c r="M239" i="4" s="1"/>
  <c r="N239" i="4"/>
  <c r="E240" i="4"/>
  <c r="F240" i="4" s="1"/>
  <c r="H240" i="4" s="1"/>
  <c r="K240" i="4" l="1"/>
  <c r="M240" i="4" s="1"/>
  <c r="N240" i="4"/>
  <c r="E241" i="4"/>
  <c r="F241" i="4" s="1"/>
  <c r="H241" i="4" s="1"/>
  <c r="K241" i="4" l="1"/>
  <c r="M241" i="4" s="1"/>
  <c r="N241" i="4"/>
  <c r="E242" i="4"/>
  <c r="F242" i="4" s="1"/>
  <c r="H242" i="4" s="1"/>
  <c r="K242" i="4" l="1"/>
  <c r="M242" i="4" s="1"/>
  <c r="N242" i="4"/>
  <c r="E243" i="4"/>
  <c r="F243" i="4" s="1"/>
  <c r="H243" i="4" s="1"/>
  <c r="K243" i="4" l="1"/>
  <c r="M243" i="4" s="1"/>
  <c r="N243" i="4"/>
  <c r="E244" i="4"/>
  <c r="F244" i="4" s="1"/>
  <c r="H244" i="4" s="1"/>
  <c r="K244" i="4" l="1"/>
  <c r="M244" i="4" s="1"/>
  <c r="N244" i="4"/>
</calcChain>
</file>

<file path=xl/sharedStrings.xml><?xml version="1.0" encoding="utf-8"?>
<sst xmlns="http://schemas.openxmlformats.org/spreadsheetml/2006/main" count="154" uniqueCount="30">
  <si>
    <t>VP</t>
  </si>
  <si>
    <t>J</t>
  </si>
  <si>
    <t>i</t>
  </si>
  <si>
    <t>n</t>
  </si>
  <si>
    <t>Resultado</t>
  </si>
  <si>
    <t>VF</t>
  </si>
  <si>
    <t>Taxa que eu tenho</t>
  </si>
  <si>
    <t>Taxa que eu quero</t>
  </si>
  <si>
    <t>Período que eu tenho</t>
  </si>
  <si>
    <t>Período que eu quero</t>
  </si>
  <si>
    <t>Conversão de Taxas</t>
  </si>
  <si>
    <t>dias</t>
  </si>
  <si>
    <t>PGTO</t>
  </si>
  <si>
    <t>A/V</t>
  </si>
  <si>
    <t>Dados do Problema</t>
  </si>
  <si>
    <t>Taxa de Juros Mensal</t>
  </si>
  <si>
    <t>Conversor ANO -&gt; MÊS</t>
  </si>
  <si>
    <t>Taxa Anual</t>
  </si>
  <si>
    <t>Taxa Mensal</t>
  </si>
  <si>
    <t>Número de meses</t>
  </si>
  <si>
    <t>Juros</t>
  </si>
  <si>
    <t>Amortização</t>
  </si>
  <si>
    <t>Pagamento</t>
  </si>
  <si>
    <t>Saldo Devedor</t>
  </si>
  <si>
    <t>TABELA PRICE</t>
  </si>
  <si>
    <t>SAC</t>
  </si>
  <si>
    <t>Valor da Dívida</t>
  </si>
  <si>
    <t>Fórmulas</t>
  </si>
  <si>
    <t>Todos os direitos reservados: PROF. ELISSON DE ANDRADE</t>
  </si>
  <si>
    <t>Blog: www.profelisson.com.br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</si>
</sst>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75" formatCode="0.0000%"/>
    <numFmt numFmtId="178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5"/>
      <name val="Calibri"/>
      <family val="2"/>
      <scheme val="minor"/>
    </font>
    <font>
      <sz val="24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/>
    <xf numFmtId="175" fontId="0" fillId="5" borderId="1" xfId="1" applyNumberFormat="1" applyFont="1" applyFill="1" applyBorder="1" applyAlignment="1">
      <alignment horizontal="center"/>
    </xf>
    <xf numFmtId="0" fontId="3" fillId="6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178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0" fontId="6" fillId="0" borderId="0" xfId="0" applyFont="1"/>
    <xf numFmtId="0" fontId="2" fillId="8" borderId="1" xfId="0" applyFont="1" applyFill="1" applyBorder="1"/>
    <xf numFmtId="10" fontId="2" fillId="8" borderId="1" xfId="1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178" fontId="2" fillId="8" borderId="1" xfId="0" applyNumberFormat="1" applyFont="1" applyFill="1" applyBorder="1" applyAlignment="1">
      <alignment horizontal="center"/>
    </xf>
    <xf numFmtId="10" fontId="0" fillId="9" borderId="1" xfId="1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0" fontId="0" fillId="0" borderId="1" xfId="1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1" applyNumberFormat="1" applyFont="1" applyBorder="1" applyAlignment="1" applyProtection="1">
      <alignment horizontal="center"/>
      <protection locked="0"/>
    </xf>
    <xf numFmtId="10" fontId="0" fillId="3" borderId="1" xfId="1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103154</xdr:colOff>
      <xdr:row>20</xdr:row>
      <xdr:rowOff>70326</xdr:rowOff>
    </xdr:from>
    <xdr:ext cx="1297021" cy="26770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aixaDeTexto 1"/>
            <xdr:cNvSpPr txBox="1"/>
          </xdr:nvSpPr>
          <xdr:spPr>
            <a:xfrm>
              <a:off x="103154" y="3880326"/>
              <a:ext cx="1297021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/>
                      </a:rPr>
                      <m:t>𝐽</m:t>
                    </m:r>
                    <m:r>
                      <a:rPr lang="pt-BR" sz="1100" i="1">
                        <a:latin typeface="Cambria Math"/>
                      </a:rPr>
                      <m:t>=</m:t>
                    </m:r>
                    <m:r>
                      <a:rPr lang="pt-BR" sz="1100" b="0" i="1">
                        <a:latin typeface="Cambria Math"/>
                      </a:rPr>
                      <m:t>𝑉𝑃</m:t>
                    </m:r>
                    <m:r>
                      <a:rPr lang="pt-BR" sz="1100" b="0" i="1">
                        <a:latin typeface="Cambria Math"/>
                      </a:rPr>
                      <m:t>.</m:t>
                    </m:r>
                    <m:r>
                      <a:rPr lang="pt-BR" sz="1100" b="0" i="1">
                        <a:latin typeface="Cambria Math"/>
                      </a:rPr>
                      <m:t>𝑖</m:t>
                    </m:r>
                    <m:r>
                      <a:rPr lang="pt-BR" sz="1100" b="0" i="1">
                        <a:latin typeface="Cambria Math"/>
                      </a:rPr>
                      <m:t>.</m:t>
                    </m:r>
                    <m:r>
                      <a:rPr lang="pt-BR" sz="11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pt-BR" sz="1100"/>
            </a:p>
          </xdr:txBody>
        </xdr:sp>
      </mc:Choice>
      <mc:Fallback>
        <xdr:sp macro="" textlink="">
          <xdr:nvSpPr>
            <xdr:cNvPr id="2" name="CaixaDeTexto 1"/>
            <xdr:cNvSpPr txBox="1"/>
          </xdr:nvSpPr>
          <xdr:spPr>
            <a:xfrm>
              <a:off x="103154" y="3880326"/>
              <a:ext cx="1297021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BR" sz="1100" b="0" i="0">
                  <a:latin typeface="Cambria Math"/>
                </a:rPr>
                <a:t>𝐽</a:t>
              </a:r>
              <a:r>
                <a:rPr lang="pt-BR" sz="1100" i="0">
                  <a:latin typeface="Cambria Math"/>
                </a:rPr>
                <a:t>=</a:t>
              </a:r>
              <a:r>
                <a:rPr lang="pt-BR" sz="1100" b="0" i="0">
                  <a:latin typeface="Cambria Math"/>
                </a:rPr>
                <a:t>𝑉𝑃.𝑖.𝑛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0</xdr:col>
      <xdr:colOff>160304</xdr:colOff>
      <xdr:row>22</xdr:row>
      <xdr:rowOff>41751</xdr:rowOff>
    </xdr:from>
    <xdr:ext cx="1582771" cy="26770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aixaDeTexto 2"/>
            <xdr:cNvSpPr txBox="1"/>
          </xdr:nvSpPr>
          <xdr:spPr>
            <a:xfrm>
              <a:off x="160304" y="4232751"/>
              <a:ext cx="1582771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/>
                      </a:rPr>
                      <m:t>𝑉𝐹</m:t>
                    </m:r>
                    <m:r>
                      <a:rPr lang="pt-BR" sz="1100" i="1">
                        <a:latin typeface="Cambria Math"/>
                      </a:rPr>
                      <m:t>=</m:t>
                    </m:r>
                    <m:r>
                      <a:rPr lang="pt-BR" sz="1100" b="0" i="1">
                        <a:latin typeface="Cambria Math"/>
                      </a:rPr>
                      <m:t>𝑉𝑃</m:t>
                    </m:r>
                    <m:r>
                      <a:rPr lang="pt-BR" sz="1100" b="0" i="1">
                        <a:latin typeface="Cambria Math"/>
                      </a:rPr>
                      <m:t>(1+</m:t>
                    </m:r>
                    <m:r>
                      <a:rPr lang="pt-BR" sz="1100" b="0" i="1">
                        <a:latin typeface="Cambria Math"/>
                      </a:rPr>
                      <m:t>𝑖</m:t>
                    </m:r>
                    <m:r>
                      <a:rPr lang="pt-BR" sz="1100" b="0" i="1">
                        <a:latin typeface="Cambria Math"/>
                      </a:rPr>
                      <m:t>.</m:t>
                    </m:r>
                    <m:r>
                      <a:rPr lang="pt-BR" sz="1100" b="0" i="1">
                        <a:latin typeface="Cambria Math"/>
                      </a:rPr>
                      <m:t>𝑛</m:t>
                    </m:r>
                    <m:r>
                      <a:rPr lang="pt-BR" sz="11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pt-BR" sz="1100"/>
            </a:p>
          </xdr:txBody>
        </xdr:sp>
      </mc:Choice>
      <mc:Fallback>
        <xdr:sp macro="" textlink="">
          <xdr:nvSpPr>
            <xdr:cNvPr id="3" name="CaixaDeTexto 2"/>
            <xdr:cNvSpPr txBox="1"/>
          </xdr:nvSpPr>
          <xdr:spPr>
            <a:xfrm>
              <a:off x="160304" y="4232751"/>
              <a:ext cx="1582771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BR" sz="1100" b="0" i="0">
                  <a:latin typeface="Cambria Math"/>
                </a:rPr>
                <a:t>𝑉𝐹</a:t>
              </a:r>
              <a:r>
                <a:rPr lang="pt-BR" sz="1100" i="0">
                  <a:latin typeface="Cambria Math"/>
                </a:rPr>
                <a:t>=</a:t>
              </a:r>
              <a:r>
                <a:rPr lang="pt-BR" sz="1100" b="0" i="0">
                  <a:latin typeface="Cambria Math"/>
                </a:rPr>
                <a:t>𝑉𝑃(1+𝑖.𝑛)</a:t>
              </a:r>
              <a:endParaRPr lang="pt-BR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123824</xdr:colOff>
      <xdr:row>17</xdr:row>
      <xdr:rowOff>1</xdr:rowOff>
    </xdr:from>
    <xdr:to>
      <xdr:col>18</xdr:col>
      <xdr:colOff>9524</xdr:colOff>
      <xdr:row>23</xdr:row>
      <xdr:rowOff>152401</xdr:rowOff>
    </xdr:to>
    <xdr:sp macro="" textlink="">
      <xdr:nvSpPr>
        <xdr:cNvPr id="2" name="CaixaDeTexto 1"/>
        <xdr:cNvSpPr txBox="1"/>
      </xdr:nvSpPr>
      <xdr:spPr>
        <a:xfrm>
          <a:off x="4600574" y="3619501"/>
          <a:ext cx="764857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/>
            <a:t>A/V:</a:t>
          </a:r>
          <a:r>
            <a:rPr lang="pt-BR" sz="1400" b="1" baseline="0"/>
            <a:t> aqui precisamos definir se são termos antecipados ou vencidos</a:t>
          </a:r>
        </a:p>
        <a:p>
          <a:endParaRPr lang="pt-BR" sz="1400" baseline="0"/>
        </a:p>
        <a:p>
          <a:r>
            <a:rPr lang="pt-BR" sz="1400" baseline="0"/>
            <a:t>Se  TERMOS ANTECIPADOS (pagamento no início do período), colocar valor 1</a:t>
          </a:r>
        </a:p>
        <a:p>
          <a:endParaRPr lang="pt-BR" sz="14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 TERMOS VENCIDOS (pagamento ao final do período), colocar valor 0</a:t>
          </a:r>
          <a:endParaRPr lang="pt-BR" sz="1400">
            <a:effectLst/>
          </a:endParaRPr>
        </a:p>
        <a:p>
          <a:endParaRPr lang="pt-BR" sz="1400" baseline="0"/>
        </a:p>
        <a:p>
          <a:endParaRPr lang="pt-BR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showGridLines="0" workbookViewId="0">
      <selection activeCell="I15" sqref="I15"/>
    </sheetView>
  </sheetViews>
  <sheetFormatPr defaultRowHeight="15" x14ac:dyDescent="0.25"/>
  <cols>
    <col min="1" max="1" width="5.42578125" style="40" customWidth="1"/>
    <col min="2" max="2" width="9.85546875" style="39" bestFit="1" customWidth="1"/>
    <col min="3" max="3" width="16.140625" style="39" customWidth="1"/>
    <col min="4" max="4" width="4.42578125" style="39" customWidth="1"/>
    <col min="5" max="5" width="9.85546875" style="39" bestFit="1" customWidth="1"/>
    <col min="6" max="6" width="16.140625" style="39" customWidth="1"/>
    <col min="7" max="7" width="4.140625" style="39" customWidth="1"/>
    <col min="8" max="8" width="9.85546875" style="39" bestFit="1" customWidth="1"/>
    <col min="9" max="9" width="16.140625" style="39" customWidth="1"/>
    <col min="10" max="10" width="4.140625" style="39" customWidth="1"/>
    <col min="11" max="11" width="9.85546875" style="39" bestFit="1" customWidth="1"/>
    <col min="12" max="12" width="16.140625" style="39" customWidth="1"/>
    <col min="13" max="13" width="4.85546875" style="39" customWidth="1"/>
    <col min="14" max="14" width="10.140625" style="39" customWidth="1"/>
    <col min="15" max="15" width="16.140625" style="39" customWidth="1"/>
    <col min="16" max="16" width="4.85546875" style="39" customWidth="1"/>
    <col min="17" max="17" width="9.85546875" style="39" bestFit="1" customWidth="1"/>
    <col min="18" max="18" width="16.140625" style="39" customWidth="1"/>
    <col min="19" max="20" width="9.140625" style="39"/>
    <col min="21" max="16384" width="9.140625" style="40"/>
  </cols>
  <sheetData>
    <row r="2" spans="2:20" x14ac:dyDescent="0.25">
      <c r="B2" s="38" t="s">
        <v>0</v>
      </c>
      <c r="C2" s="38"/>
      <c r="E2" s="38" t="s">
        <v>0</v>
      </c>
      <c r="F2" s="38"/>
      <c r="H2" s="38" t="s">
        <v>5</v>
      </c>
      <c r="I2" s="38"/>
      <c r="K2" s="38" t="s">
        <v>5</v>
      </c>
      <c r="L2" s="38"/>
      <c r="N2" s="38" t="s">
        <v>1</v>
      </c>
      <c r="O2" s="38"/>
      <c r="Q2" s="38" t="s">
        <v>1</v>
      </c>
      <c r="R2" s="38"/>
      <c r="S2" s="40"/>
      <c r="T2" s="40"/>
    </row>
    <row r="3" spans="2:20" x14ac:dyDescent="0.25">
      <c r="B3" s="41"/>
      <c r="C3" s="41"/>
      <c r="E3" s="41"/>
      <c r="F3" s="41"/>
      <c r="H3" s="41"/>
      <c r="I3" s="41"/>
      <c r="K3" s="41"/>
      <c r="L3" s="41"/>
      <c r="N3" s="41"/>
      <c r="O3" s="41"/>
      <c r="Q3" s="41"/>
      <c r="R3" s="41"/>
      <c r="S3" s="40"/>
      <c r="T3" s="40"/>
    </row>
    <row r="4" spans="2:20" x14ac:dyDescent="0.25">
      <c r="B4" s="42" t="s">
        <v>1</v>
      </c>
      <c r="C4" s="41">
        <v>5</v>
      </c>
      <c r="E4" s="42" t="s">
        <v>5</v>
      </c>
      <c r="F4" s="41">
        <v>105</v>
      </c>
      <c r="H4" s="42" t="s">
        <v>0</v>
      </c>
      <c r="I4" s="41">
        <v>100</v>
      </c>
      <c r="K4" s="42" t="s">
        <v>1</v>
      </c>
      <c r="L4" s="41">
        <v>5</v>
      </c>
      <c r="N4" s="42" t="s">
        <v>0</v>
      </c>
      <c r="O4" s="41">
        <v>100</v>
      </c>
      <c r="Q4" s="42" t="s">
        <v>5</v>
      </c>
      <c r="R4" s="41">
        <v>105</v>
      </c>
      <c r="S4" s="40"/>
      <c r="T4" s="40"/>
    </row>
    <row r="5" spans="2:20" x14ac:dyDescent="0.25">
      <c r="B5" s="42" t="s">
        <v>2</v>
      </c>
      <c r="C5" s="43">
        <v>0.01</v>
      </c>
      <c r="E5" s="42" t="s">
        <v>2</v>
      </c>
      <c r="F5" s="43">
        <v>0.01</v>
      </c>
      <c r="H5" s="42" t="s">
        <v>2</v>
      </c>
      <c r="I5" s="43">
        <v>0.01</v>
      </c>
      <c r="K5" s="42" t="s">
        <v>2</v>
      </c>
      <c r="L5" s="43">
        <v>0.01</v>
      </c>
      <c r="N5" s="42" t="s">
        <v>2</v>
      </c>
      <c r="O5" s="43">
        <v>0.01</v>
      </c>
      <c r="Q5" s="42" t="s">
        <v>2</v>
      </c>
      <c r="R5" s="43">
        <v>0.01</v>
      </c>
      <c r="S5" s="40"/>
      <c r="T5" s="40"/>
    </row>
    <row r="6" spans="2:20" x14ac:dyDescent="0.25">
      <c r="B6" s="42" t="s">
        <v>3</v>
      </c>
      <c r="C6" s="41">
        <v>5</v>
      </c>
      <c r="E6" s="42" t="s">
        <v>3</v>
      </c>
      <c r="F6" s="41">
        <v>5</v>
      </c>
      <c r="H6" s="42" t="s">
        <v>3</v>
      </c>
      <c r="I6" s="41">
        <v>5</v>
      </c>
      <c r="K6" s="42" t="s">
        <v>3</v>
      </c>
      <c r="L6" s="41">
        <v>5</v>
      </c>
      <c r="N6" s="42" t="s">
        <v>3</v>
      </c>
      <c r="O6" s="41">
        <v>5</v>
      </c>
      <c r="Q6" s="42" t="s">
        <v>3</v>
      </c>
      <c r="R6" s="41">
        <v>5</v>
      </c>
      <c r="S6" s="40"/>
      <c r="T6" s="40"/>
    </row>
    <row r="7" spans="2:20" x14ac:dyDescent="0.25">
      <c r="B7" s="41"/>
      <c r="C7" s="41"/>
      <c r="E7" s="41"/>
      <c r="F7" s="41"/>
      <c r="H7" s="41"/>
      <c r="I7" s="41"/>
      <c r="K7" s="41"/>
      <c r="L7" s="41"/>
      <c r="N7" s="41"/>
      <c r="O7" s="41"/>
      <c r="Q7" s="41"/>
      <c r="R7" s="41"/>
      <c r="S7" s="40"/>
      <c r="T7" s="40"/>
    </row>
    <row r="8" spans="2:20" x14ac:dyDescent="0.25">
      <c r="B8" s="44" t="s">
        <v>4</v>
      </c>
      <c r="C8" s="45">
        <f>C4/(C5*C6)</f>
        <v>100</v>
      </c>
      <c r="E8" s="44" t="s">
        <v>4</v>
      </c>
      <c r="F8" s="45">
        <f>F4/(1+F5*F6)</f>
        <v>100</v>
      </c>
      <c r="H8" s="44" t="s">
        <v>4</v>
      </c>
      <c r="I8" s="45">
        <f>I4*(1+I5*I6)</f>
        <v>105</v>
      </c>
      <c r="K8" s="44" t="s">
        <v>4</v>
      </c>
      <c r="L8" s="45">
        <f>L4*((1/(L5*L6))+1)</f>
        <v>105</v>
      </c>
      <c r="N8" s="44" t="s">
        <v>4</v>
      </c>
      <c r="O8" s="45">
        <f>O6*O5*O4</f>
        <v>5</v>
      </c>
      <c r="Q8" s="44" t="s">
        <v>4</v>
      </c>
      <c r="R8" s="45">
        <f>(R4/(1+R5*R6))*R6*R5</f>
        <v>5</v>
      </c>
      <c r="S8" s="40"/>
      <c r="T8" s="40"/>
    </row>
    <row r="11" spans="2:20" x14ac:dyDescent="0.25">
      <c r="B11" s="38" t="s">
        <v>3</v>
      </c>
      <c r="C11" s="38"/>
      <c r="E11" s="38" t="s">
        <v>3</v>
      </c>
      <c r="F11" s="38"/>
      <c r="H11" s="38" t="s">
        <v>2</v>
      </c>
      <c r="I11" s="38"/>
      <c r="K11" s="38" t="s">
        <v>2</v>
      </c>
      <c r="L11" s="38"/>
      <c r="S11" s="40"/>
      <c r="T11" s="40"/>
    </row>
    <row r="12" spans="2:20" x14ac:dyDescent="0.25">
      <c r="B12" s="41"/>
      <c r="C12" s="41"/>
      <c r="E12" s="41"/>
      <c r="F12" s="41"/>
      <c r="H12" s="41"/>
      <c r="I12" s="41"/>
      <c r="K12" s="41"/>
      <c r="L12" s="41"/>
      <c r="S12" s="40"/>
      <c r="T12" s="40"/>
    </row>
    <row r="13" spans="2:20" x14ac:dyDescent="0.25">
      <c r="B13" s="42" t="s">
        <v>1</v>
      </c>
      <c r="C13" s="41">
        <v>5</v>
      </c>
      <c r="E13" s="42" t="s">
        <v>5</v>
      </c>
      <c r="F13" s="41">
        <v>105</v>
      </c>
      <c r="H13" s="42" t="s">
        <v>0</v>
      </c>
      <c r="I13" s="41">
        <v>100</v>
      </c>
      <c r="K13" s="42" t="s">
        <v>0</v>
      </c>
      <c r="L13" s="41">
        <v>100</v>
      </c>
      <c r="S13" s="40"/>
      <c r="T13" s="40"/>
    </row>
    <row r="14" spans="2:20" x14ac:dyDescent="0.25">
      <c r="B14" s="42" t="s">
        <v>2</v>
      </c>
      <c r="C14" s="43">
        <v>0.01</v>
      </c>
      <c r="E14" s="42" t="s">
        <v>2</v>
      </c>
      <c r="F14" s="43">
        <v>0.01</v>
      </c>
      <c r="H14" s="42" t="s">
        <v>1</v>
      </c>
      <c r="I14" s="46">
        <v>5</v>
      </c>
      <c r="K14" s="42" t="s">
        <v>5</v>
      </c>
      <c r="L14" s="46">
        <v>105</v>
      </c>
      <c r="S14" s="40"/>
      <c r="T14" s="40"/>
    </row>
    <row r="15" spans="2:20" x14ac:dyDescent="0.25">
      <c r="B15" s="42" t="s">
        <v>0</v>
      </c>
      <c r="C15" s="41">
        <v>100</v>
      </c>
      <c r="E15" s="42" t="s">
        <v>0</v>
      </c>
      <c r="F15" s="41">
        <v>100</v>
      </c>
      <c r="H15" s="42" t="s">
        <v>3</v>
      </c>
      <c r="I15" s="41">
        <v>5</v>
      </c>
      <c r="K15" s="42" t="s">
        <v>3</v>
      </c>
      <c r="L15" s="41">
        <v>5</v>
      </c>
      <c r="S15" s="40"/>
      <c r="T15" s="40"/>
    </row>
    <row r="16" spans="2:20" x14ac:dyDescent="0.25">
      <c r="B16" s="41"/>
      <c r="C16" s="41"/>
      <c r="E16" s="41"/>
      <c r="F16" s="41"/>
      <c r="H16" s="41"/>
      <c r="I16" s="41"/>
      <c r="K16" s="41"/>
      <c r="L16" s="41"/>
      <c r="S16" s="40"/>
      <c r="T16" s="40"/>
    </row>
    <row r="17" spans="1:20" x14ac:dyDescent="0.25">
      <c r="B17" s="44" t="s">
        <v>4</v>
      </c>
      <c r="C17" s="45">
        <f>C13/(C15*C14)</f>
        <v>5</v>
      </c>
      <c r="E17" s="44" t="s">
        <v>4</v>
      </c>
      <c r="F17" s="45">
        <f>((F13/F15)-1)/F14</f>
        <v>5.0000000000000044</v>
      </c>
      <c r="H17" s="44" t="s">
        <v>4</v>
      </c>
      <c r="I17" s="47">
        <f>I14/(I13*I15)</f>
        <v>0.01</v>
      </c>
      <c r="K17" s="44" t="s">
        <v>4</v>
      </c>
      <c r="L17" s="47">
        <f>((L14/L13)-1)/L15</f>
        <v>1.0000000000000009E-2</v>
      </c>
      <c r="M17" s="40"/>
      <c r="N17" s="40"/>
      <c r="O17" s="40"/>
      <c r="P17" s="40"/>
      <c r="Q17" s="40"/>
      <c r="R17" s="40"/>
      <c r="S17" s="40"/>
      <c r="T17" s="40"/>
    </row>
    <row r="19" spans="1:20" x14ac:dyDescent="0.25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  <row r="20" spans="1:20" x14ac:dyDescent="0.25">
      <c r="A20" s="48"/>
      <c r="B20" s="50" t="s">
        <v>27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1:20" x14ac:dyDescent="0.25">
      <c r="A21" s="48"/>
      <c r="B21" s="49"/>
      <c r="C21" s="49"/>
      <c r="D21" s="49"/>
      <c r="E21" s="49"/>
      <c r="F21" s="49"/>
      <c r="G21" s="49"/>
      <c r="H21" s="49"/>
      <c r="I21" s="50" t="s">
        <v>28</v>
      </c>
      <c r="J21" s="49"/>
      <c r="K21" s="49"/>
      <c r="L21" s="49"/>
    </row>
    <row r="22" spans="1:20" x14ac:dyDescent="0.25">
      <c r="A22" s="48"/>
      <c r="B22" s="49"/>
      <c r="C22" s="49"/>
      <c r="D22" s="49"/>
      <c r="E22" s="49"/>
      <c r="F22" s="49"/>
      <c r="G22" s="49"/>
      <c r="H22" s="49"/>
      <c r="I22" s="50" t="s">
        <v>29</v>
      </c>
      <c r="J22" s="49"/>
      <c r="K22" s="49"/>
      <c r="L22" s="49"/>
    </row>
    <row r="23" spans="1:20" x14ac:dyDescent="0.25">
      <c r="A23" s="48"/>
      <c r="B23" s="49"/>
      <c r="C23" s="49"/>
      <c r="D23" s="49"/>
      <c r="E23" s="49"/>
      <c r="F23" s="49"/>
      <c r="G23" s="49"/>
      <c r="H23" s="49"/>
      <c r="I23" s="50"/>
      <c r="J23" s="49"/>
      <c r="K23" s="49"/>
      <c r="L23" s="49"/>
    </row>
    <row r="24" spans="1:20" x14ac:dyDescent="0.25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20" x14ac:dyDescent="0.2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</row>
  </sheetData>
  <sheetProtection password="C5B1" sheet="1" objects="1" scenarios="1" selectLockedCells="1"/>
  <mergeCells count="10">
    <mergeCell ref="N2:O2"/>
    <mergeCell ref="Q2:R2"/>
    <mergeCell ref="B2:C2"/>
    <mergeCell ref="E2:F2"/>
    <mergeCell ref="H2:I2"/>
    <mergeCell ref="K2:L2"/>
    <mergeCell ref="B11:C11"/>
    <mergeCell ref="E11:F11"/>
    <mergeCell ref="H11:I11"/>
    <mergeCell ref="K11:L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21"/>
  <sheetViews>
    <sheetView showGridLines="0" tabSelected="1" workbookViewId="0">
      <selection activeCell="O10" sqref="O10"/>
    </sheetView>
  </sheetViews>
  <sheetFormatPr defaultRowHeight="15" x14ac:dyDescent="0.25"/>
  <cols>
    <col min="1" max="1" width="5.42578125" customWidth="1"/>
    <col min="2" max="2" width="9.85546875" style="1" bestFit="1" customWidth="1"/>
    <col min="3" max="3" width="16.7109375" style="1" customWidth="1"/>
    <col min="4" max="4" width="4.42578125" style="1" customWidth="1"/>
    <col min="5" max="5" width="9.85546875" style="1" bestFit="1" customWidth="1"/>
    <col min="6" max="6" width="16.7109375" style="1" customWidth="1"/>
    <col min="7" max="7" width="4.140625" style="1" customWidth="1"/>
    <col min="8" max="8" width="9.85546875" style="1" bestFit="1" customWidth="1"/>
    <col min="9" max="9" width="16.7109375" style="1" customWidth="1"/>
    <col min="10" max="10" width="4.140625" style="1" customWidth="1"/>
    <col min="11" max="11" width="9.85546875" style="1" bestFit="1" customWidth="1"/>
    <col min="12" max="12" width="16.7109375" style="1" customWidth="1"/>
    <col min="13" max="13" width="4.85546875" style="1" customWidth="1"/>
    <col min="14" max="14" width="20.42578125" style="1" bestFit="1" customWidth="1"/>
    <col min="15" max="15" width="14.7109375" style="1" customWidth="1"/>
  </cols>
  <sheetData>
    <row r="5" spans="2:16" x14ac:dyDescent="0.25">
      <c r="B5" s="2" t="s">
        <v>5</v>
      </c>
      <c r="C5" s="2"/>
      <c r="E5" s="2" t="s">
        <v>0</v>
      </c>
      <c r="F5" s="2"/>
      <c r="H5" s="2" t="s">
        <v>2</v>
      </c>
      <c r="I5" s="2"/>
      <c r="K5" s="2" t="s">
        <v>3</v>
      </c>
      <c r="L5" s="2"/>
      <c r="N5" s="18" t="s">
        <v>10</v>
      </c>
      <c r="O5" s="18"/>
      <c r="P5" s="18"/>
    </row>
    <row r="6" spans="2:16" x14ac:dyDescent="0.25">
      <c r="B6" s="3"/>
      <c r="C6" s="3"/>
      <c r="E6" s="3"/>
      <c r="F6" s="3"/>
      <c r="H6" s="3"/>
      <c r="I6" s="3"/>
      <c r="K6" s="3"/>
      <c r="L6" s="3"/>
      <c r="N6" s="3"/>
      <c r="O6" s="16"/>
      <c r="P6" s="16"/>
    </row>
    <row r="7" spans="2:16" x14ac:dyDescent="0.25">
      <c r="B7" s="4" t="s">
        <v>0</v>
      </c>
      <c r="C7" s="3">
        <v>100</v>
      </c>
      <c r="E7" s="4" t="s">
        <v>5</v>
      </c>
      <c r="F7" s="3">
        <v>105</v>
      </c>
      <c r="H7" s="4" t="s">
        <v>0</v>
      </c>
      <c r="I7" s="3">
        <v>100</v>
      </c>
      <c r="K7" s="4" t="s">
        <v>0</v>
      </c>
      <c r="L7" s="3">
        <v>100</v>
      </c>
      <c r="N7" s="17" t="s">
        <v>6</v>
      </c>
      <c r="O7" s="15">
        <v>0.01</v>
      </c>
      <c r="P7" s="3"/>
    </row>
    <row r="8" spans="2:16" x14ac:dyDescent="0.25">
      <c r="B8" s="4" t="s">
        <v>2</v>
      </c>
      <c r="C8" s="15">
        <v>0.01</v>
      </c>
      <c r="E8" s="4" t="s">
        <v>2</v>
      </c>
      <c r="F8" s="15">
        <v>0.01</v>
      </c>
      <c r="H8" s="4" t="s">
        <v>5</v>
      </c>
      <c r="I8" s="6">
        <v>110</v>
      </c>
      <c r="K8" s="4" t="s">
        <v>2</v>
      </c>
      <c r="L8" s="15">
        <v>1.9244899999999999E-2</v>
      </c>
      <c r="N8" s="17" t="s">
        <v>8</v>
      </c>
      <c r="O8" s="3">
        <v>30</v>
      </c>
      <c r="P8" s="3" t="s">
        <v>11</v>
      </c>
    </row>
    <row r="9" spans="2:16" x14ac:dyDescent="0.25">
      <c r="B9" s="4" t="s">
        <v>3</v>
      </c>
      <c r="C9" s="3">
        <v>5</v>
      </c>
      <c r="E9" s="4" t="s">
        <v>3</v>
      </c>
      <c r="F9" s="3">
        <v>5</v>
      </c>
      <c r="H9" s="4" t="s">
        <v>3</v>
      </c>
      <c r="I9" s="3">
        <v>5</v>
      </c>
      <c r="K9" s="4" t="s">
        <v>5</v>
      </c>
      <c r="L9" s="3">
        <v>110</v>
      </c>
      <c r="N9" s="17" t="s">
        <v>9</v>
      </c>
      <c r="O9" s="3">
        <v>360</v>
      </c>
      <c r="P9" s="3" t="s">
        <v>11</v>
      </c>
    </row>
    <row r="10" spans="2:16" x14ac:dyDescent="0.25">
      <c r="B10" s="3"/>
      <c r="C10" s="3"/>
      <c r="E10" s="3"/>
      <c r="F10" s="3"/>
      <c r="H10" s="3"/>
      <c r="I10" s="3"/>
      <c r="K10" s="3"/>
      <c r="L10" s="3"/>
      <c r="N10" s="17"/>
      <c r="O10" s="3"/>
      <c r="P10" s="3"/>
    </row>
    <row r="11" spans="2:16" x14ac:dyDescent="0.25">
      <c r="B11" s="5" t="s">
        <v>4</v>
      </c>
      <c r="C11" s="13">
        <f>FV(C8,C9,,-C7)</f>
        <v>105.10100500999999</v>
      </c>
      <c r="E11" s="5" t="s">
        <v>4</v>
      </c>
      <c r="F11" s="13">
        <f>PV(F8,F9,,-F7)</f>
        <v>99.903897198708634</v>
      </c>
      <c r="H11" s="5" t="s">
        <v>4</v>
      </c>
      <c r="I11" s="14">
        <f>RATE(I9,,-I7,I8)</f>
        <v>1.9244876491456554E-2</v>
      </c>
      <c r="K11" s="5" t="s">
        <v>4</v>
      </c>
      <c r="L11" s="13">
        <f>NPER(L8,,-L7,L9)</f>
        <v>4.9999939501115005</v>
      </c>
      <c r="N11" s="19" t="s">
        <v>7</v>
      </c>
      <c r="O11" s="20">
        <f>((1+O7)^(O9/O8))-1</f>
        <v>0.12682503013196977</v>
      </c>
      <c r="P11" s="3"/>
    </row>
    <row r="13" spans="2:16" x14ac:dyDescent="0.25">
      <c r="E13" s="7"/>
      <c r="F13" s="7"/>
      <c r="G13" s="7"/>
      <c r="H13" s="7"/>
      <c r="I13" s="7"/>
      <c r="J13" s="7"/>
      <c r="K13" s="7"/>
      <c r="L13" s="7"/>
    </row>
    <row r="14" spans="2:16" x14ac:dyDescent="0.25">
      <c r="B14" s="8"/>
      <c r="C14" s="8"/>
      <c r="E14" s="8"/>
      <c r="F14" s="8"/>
      <c r="G14" s="7"/>
      <c r="H14" s="8"/>
      <c r="I14" s="8"/>
      <c r="J14" s="7"/>
      <c r="K14" s="8"/>
      <c r="L14" s="8"/>
      <c r="N14"/>
      <c r="O14"/>
    </row>
    <row r="15" spans="2:16" x14ac:dyDescent="0.25">
      <c r="B15" s="7"/>
      <c r="C15" s="7"/>
      <c r="E15" s="7"/>
      <c r="F15" s="7"/>
      <c r="G15" s="7"/>
      <c r="H15" s="7"/>
      <c r="I15" s="7"/>
      <c r="J15" s="7"/>
      <c r="K15" s="7"/>
      <c r="L15" s="7"/>
      <c r="N15"/>
      <c r="O15"/>
    </row>
    <row r="16" spans="2:16" x14ac:dyDescent="0.25">
      <c r="B16" s="9"/>
      <c r="C16" s="7"/>
      <c r="E16" s="9"/>
      <c r="F16" s="7"/>
      <c r="G16" s="7"/>
      <c r="H16" s="9"/>
      <c r="I16" s="7"/>
      <c r="J16" s="7"/>
      <c r="K16" s="9"/>
      <c r="L16" s="7"/>
      <c r="N16"/>
      <c r="O16"/>
    </row>
    <row r="17" spans="2:15" x14ac:dyDescent="0.25">
      <c r="B17" s="9"/>
      <c r="C17" s="10"/>
      <c r="E17" s="9"/>
      <c r="F17" s="10"/>
      <c r="G17" s="7"/>
      <c r="H17" s="9"/>
      <c r="I17" s="11"/>
      <c r="J17" s="7"/>
      <c r="K17" s="9"/>
      <c r="L17" s="11"/>
      <c r="N17"/>
      <c r="O17"/>
    </row>
    <row r="18" spans="2:15" x14ac:dyDescent="0.25">
      <c r="B18" s="9"/>
      <c r="C18" s="7"/>
      <c r="E18" s="9"/>
      <c r="F18" s="7"/>
      <c r="G18" s="7"/>
      <c r="H18" s="9"/>
      <c r="I18" s="7"/>
      <c r="J18" s="7"/>
      <c r="K18" s="9"/>
      <c r="L18" s="7"/>
      <c r="N18"/>
      <c r="O18"/>
    </row>
    <row r="19" spans="2:15" x14ac:dyDescent="0.25">
      <c r="B19" s="7"/>
      <c r="C19" s="7"/>
      <c r="E19" s="7"/>
      <c r="F19" s="7"/>
      <c r="G19" s="7"/>
      <c r="H19" s="7"/>
      <c r="I19" s="7"/>
      <c r="J19" s="7"/>
      <c r="K19" s="7"/>
      <c r="L19" s="7"/>
      <c r="N19"/>
      <c r="O19"/>
    </row>
    <row r="20" spans="2:15" x14ac:dyDescent="0.25">
      <c r="B20" s="9"/>
      <c r="C20" s="7"/>
      <c r="E20" s="9"/>
      <c r="F20" s="7"/>
      <c r="G20" s="7"/>
      <c r="H20" s="9"/>
      <c r="I20" s="12"/>
      <c r="J20" s="7"/>
      <c r="K20" s="9"/>
      <c r="L20" s="12"/>
      <c r="M20"/>
      <c r="N20"/>
      <c r="O20"/>
    </row>
    <row r="21" spans="2:15" x14ac:dyDescent="0.25">
      <c r="E21" s="7"/>
      <c r="F21" s="7"/>
      <c r="G21" s="7"/>
      <c r="H21" s="7"/>
      <c r="I21" s="7"/>
      <c r="J21" s="7"/>
      <c r="K21" s="7"/>
      <c r="L21" s="7"/>
    </row>
  </sheetData>
  <mergeCells count="9">
    <mergeCell ref="B14:C14"/>
    <mergeCell ref="E14:F14"/>
    <mergeCell ref="H14:I14"/>
    <mergeCell ref="K14:L14"/>
    <mergeCell ref="N5:P5"/>
    <mergeCell ref="B5:C5"/>
    <mergeCell ref="E5:F5"/>
    <mergeCell ref="H5:I5"/>
    <mergeCell ref="K5:L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4"/>
  <sheetViews>
    <sheetView showGridLines="0" workbookViewId="0">
      <selection activeCell="H2" sqref="H2:I2"/>
    </sheetView>
  </sheetViews>
  <sheetFormatPr defaultRowHeight="15" x14ac:dyDescent="0.25"/>
  <cols>
    <col min="1" max="1" width="5.42578125" customWidth="1"/>
    <col min="2" max="2" width="9.85546875" style="1" bestFit="1" customWidth="1"/>
    <col min="3" max="3" width="16.7109375" style="1" customWidth="1"/>
    <col min="4" max="4" width="4.42578125" style="1" customWidth="1"/>
    <col min="5" max="5" width="9.85546875" style="1" bestFit="1" customWidth="1"/>
    <col min="6" max="6" width="16.7109375" style="1" customWidth="1"/>
    <col min="7" max="7" width="4.140625" style="1" customWidth="1"/>
    <col min="8" max="8" width="9.85546875" style="1" bestFit="1" customWidth="1"/>
    <col min="9" max="9" width="16.7109375" style="1" customWidth="1"/>
    <col min="10" max="10" width="4.140625" style="1" customWidth="1"/>
    <col min="11" max="11" width="4.85546875" style="1" customWidth="1"/>
    <col min="12" max="12" width="20.42578125" style="1" bestFit="1" customWidth="1"/>
    <col min="13" max="13" width="14.7109375" style="1" customWidth="1"/>
  </cols>
  <sheetData>
    <row r="2" spans="2:17" x14ac:dyDescent="0.25">
      <c r="B2" s="2" t="s">
        <v>5</v>
      </c>
      <c r="C2" s="2"/>
      <c r="E2" s="2" t="s">
        <v>0</v>
      </c>
      <c r="F2" s="2"/>
      <c r="H2" s="2" t="s">
        <v>12</v>
      </c>
      <c r="I2" s="2"/>
      <c r="L2" s="18" t="s">
        <v>10</v>
      </c>
      <c r="M2" s="18"/>
      <c r="N2" s="18"/>
    </row>
    <row r="3" spans="2:17" x14ac:dyDescent="0.25">
      <c r="B3" s="3"/>
      <c r="C3" s="3"/>
      <c r="E3" s="3"/>
      <c r="F3" s="3"/>
      <c r="H3" s="3"/>
      <c r="I3" s="3"/>
      <c r="L3" s="3"/>
      <c r="M3" s="16"/>
      <c r="N3" s="16"/>
    </row>
    <row r="4" spans="2:17" x14ac:dyDescent="0.25">
      <c r="B4" s="4" t="s">
        <v>12</v>
      </c>
      <c r="C4" s="3">
        <v>100</v>
      </c>
      <c r="E4" s="4" t="s">
        <v>12</v>
      </c>
      <c r="F4" s="3">
        <v>105</v>
      </c>
      <c r="H4" s="4" t="s">
        <v>5</v>
      </c>
      <c r="I4" s="3">
        <v>510.1</v>
      </c>
      <c r="L4" s="17" t="s">
        <v>6</v>
      </c>
      <c r="M4" s="15">
        <v>0.01</v>
      </c>
      <c r="N4" s="3"/>
      <c r="Q4" s="21">
        <v>0</v>
      </c>
    </row>
    <row r="5" spans="2:17" x14ac:dyDescent="0.25">
      <c r="B5" s="4" t="s">
        <v>2</v>
      </c>
      <c r="C5" s="15">
        <v>0.01</v>
      </c>
      <c r="E5" s="4" t="s">
        <v>2</v>
      </c>
      <c r="F5" s="15">
        <v>0.01</v>
      </c>
      <c r="H5" s="4" t="s">
        <v>2</v>
      </c>
      <c r="I5" s="15">
        <v>0.01</v>
      </c>
      <c r="L5" s="17" t="s">
        <v>8</v>
      </c>
      <c r="M5" s="3">
        <v>30</v>
      </c>
      <c r="N5" s="3" t="s">
        <v>11</v>
      </c>
      <c r="Q5" s="21">
        <v>1</v>
      </c>
    </row>
    <row r="6" spans="2:17" x14ac:dyDescent="0.25">
      <c r="B6" s="4" t="s">
        <v>3</v>
      </c>
      <c r="C6" s="3">
        <v>5</v>
      </c>
      <c r="E6" s="4" t="s">
        <v>3</v>
      </c>
      <c r="F6" s="3">
        <v>5</v>
      </c>
      <c r="H6" s="4" t="s">
        <v>3</v>
      </c>
      <c r="I6" s="3">
        <v>5</v>
      </c>
      <c r="L6" s="17" t="s">
        <v>9</v>
      </c>
      <c r="M6" s="3">
        <v>360</v>
      </c>
      <c r="N6" s="3" t="s">
        <v>11</v>
      </c>
    </row>
    <row r="7" spans="2:17" x14ac:dyDescent="0.25">
      <c r="B7" s="4" t="s">
        <v>13</v>
      </c>
      <c r="C7" s="3">
        <v>0</v>
      </c>
      <c r="E7" s="4" t="s">
        <v>13</v>
      </c>
      <c r="F7" s="3">
        <v>0</v>
      </c>
      <c r="H7" s="4" t="s">
        <v>13</v>
      </c>
      <c r="I7" s="3">
        <v>0</v>
      </c>
      <c r="L7" s="17"/>
      <c r="M7" s="3"/>
      <c r="N7" s="3"/>
    </row>
    <row r="8" spans="2:17" x14ac:dyDescent="0.25">
      <c r="B8" s="5" t="s">
        <v>4</v>
      </c>
      <c r="C8" s="13">
        <f>FV(C5,C6,-C4,,C7)</f>
        <v>510.10050099999927</v>
      </c>
      <c r="E8" s="5" t="s">
        <v>4</v>
      </c>
      <c r="F8" s="13">
        <f>PV(F5,F6,-F4,,F7)</f>
        <v>509.61028012913692</v>
      </c>
      <c r="H8" s="5" t="s">
        <v>4</v>
      </c>
      <c r="I8" s="13">
        <f>PMT(I5,I6,,-I4,I7)</f>
        <v>99.999901784060384</v>
      </c>
      <c r="L8" s="19" t="s">
        <v>7</v>
      </c>
      <c r="M8" s="20">
        <f>((1+M4)^(M6/M5))-1</f>
        <v>0.12682503013196977</v>
      </c>
      <c r="N8" s="3"/>
    </row>
    <row r="10" spans="2:17" x14ac:dyDescent="0.25">
      <c r="B10" s="2" t="s">
        <v>3</v>
      </c>
      <c r="C10" s="2"/>
      <c r="E10" s="2" t="s">
        <v>2</v>
      </c>
      <c r="F10" s="2"/>
      <c r="G10" s="7"/>
      <c r="H10" s="2" t="s">
        <v>12</v>
      </c>
      <c r="I10" s="2"/>
      <c r="J10" s="7"/>
      <c r="L10"/>
      <c r="M10"/>
    </row>
    <row r="11" spans="2:17" x14ac:dyDescent="0.25">
      <c r="B11" s="3"/>
      <c r="C11" s="3"/>
      <c r="E11" s="3"/>
      <c r="F11" s="3"/>
      <c r="G11" s="7"/>
      <c r="H11" s="3"/>
      <c r="I11" s="3"/>
      <c r="J11" s="7"/>
      <c r="L11"/>
      <c r="M11"/>
    </row>
    <row r="12" spans="2:17" x14ac:dyDescent="0.25">
      <c r="B12" s="4" t="s">
        <v>0</v>
      </c>
      <c r="C12" s="3">
        <v>509.61</v>
      </c>
      <c r="E12" s="4" t="s">
        <v>0</v>
      </c>
      <c r="F12" s="3">
        <v>509.61</v>
      </c>
      <c r="G12" s="7"/>
      <c r="H12" s="4" t="s">
        <v>0</v>
      </c>
      <c r="I12" s="3">
        <v>509.61</v>
      </c>
      <c r="J12" s="7"/>
      <c r="L12"/>
      <c r="M12"/>
    </row>
    <row r="13" spans="2:17" x14ac:dyDescent="0.25">
      <c r="B13" s="4" t="s">
        <v>2</v>
      </c>
      <c r="C13" s="15">
        <v>0.01</v>
      </c>
      <c r="E13" s="4" t="s">
        <v>12</v>
      </c>
      <c r="F13" s="6">
        <v>105</v>
      </c>
      <c r="G13" s="7"/>
      <c r="H13" s="4" t="s">
        <v>2</v>
      </c>
      <c r="I13" s="15">
        <v>0.01</v>
      </c>
      <c r="J13" s="7"/>
      <c r="L13"/>
      <c r="M13"/>
    </row>
    <row r="14" spans="2:17" x14ac:dyDescent="0.25">
      <c r="B14" s="4" t="s">
        <v>12</v>
      </c>
      <c r="C14" s="3">
        <v>105</v>
      </c>
      <c r="E14" s="4" t="s">
        <v>3</v>
      </c>
      <c r="F14" s="3">
        <v>5</v>
      </c>
      <c r="G14" s="7"/>
      <c r="H14" s="4" t="s">
        <v>3</v>
      </c>
      <c r="I14" s="3">
        <v>5</v>
      </c>
      <c r="J14" s="7"/>
      <c r="L14"/>
      <c r="M14"/>
    </row>
    <row r="15" spans="2:17" x14ac:dyDescent="0.25">
      <c r="B15" s="4" t="s">
        <v>13</v>
      </c>
      <c r="C15" s="3">
        <v>0</v>
      </c>
      <c r="E15" s="4" t="s">
        <v>13</v>
      </c>
      <c r="F15" s="3">
        <v>0</v>
      </c>
      <c r="G15" s="7"/>
      <c r="H15" s="4" t="s">
        <v>13</v>
      </c>
      <c r="I15" s="3">
        <v>0</v>
      </c>
      <c r="J15" s="7"/>
      <c r="L15"/>
      <c r="M15"/>
    </row>
    <row r="16" spans="2:17" x14ac:dyDescent="0.25">
      <c r="B16" s="5" t="s">
        <v>4</v>
      </c>
      <c r="C16" s="13">
        <f>NPER(C13,-C14,C12,,C15)</f>
        <v>4.9999971820172826</v>
      </c>
      <c r="E16" s="5" t="s">
        <v>4</v>
      </c>
      <c r="F16" s="14">
        <f>RATE(F14,-F13,F12,,F15)</f>
        <v>1.0000186299117763E-2</v>
      </c>
      <c r="G16" s="7"/>
      <c r="H16" s="5" t="s">
        <v>4</v>
      </c>
      <c r="I16" s="13">
        <f>PMT(I13,I14,-I12,,I15)</f>
        <v>104.9999422822486</v>
      </c>
      <c r="J16" s="7"/>
      <c r="K16"/>
      <c r="L16"/>
      <c r="M16"/>
    </row>
    <row r="17" spans="2:10" x14ac:dyDescent="0.25">
      <c r="E17" s="7"/>
      <c r="F17" s="7"/>
      <c r="G17" s="7"/>
      <c r="H17" s="7"/>
      <c r="I17" s="7"/>
      <c r="J17" s="7"/>
    </row>
    <row r="18" spans="2:10" x14ac:dyDescent="0.25">
      <c r="B18" s="2" t="s">
        <v>3</v>
      </c>
      <c r="C18" s="2"/>
      <c r="E18" s="2" t="s">
        <v>2</v>
      </c>
      <c r="F18" s="2"/>
    </row>
    <row r="19" spans="2:10" x14ac:dyDescent="0.25">
      <c r="B19" s="3"/>
      <c r="C19" s="3"/>
      <c r="E19" s="3"/>
      <c r="F19" s="3"/>
    </row>
    <row r="20" spans="2:10" x14ac:dyDescent="0.25">
      <c r="B20" s="4" t="s">
        <v>5</v>
      </c>
      <c r="C20" s="3">
        <v>510.1</v>
      </c>
      <c r="E20" s="4" t="s">
        <v>5</v>
      </c>
      <c r="F20" s="3">
        <v>510.1</v>
      </c>
    </row>
    <row r="21" spans="2:10" x14ac:dyDescent="0.25">
      <c r="B21" s="4" t="s">
        <v>2</v>
      </c>
      <c r="C21" s="15">
        <v>0.01</v>
      </c>
      <c r="E21" s="4" t="s">
        <v>12</v>
      </c>
      <c r="F21" s="6">
        <v>100</v>
      </c>
    </row>
    <row r="22" spans="2:10" x14ac:dyDescent="0.25">
      <c r="B22" s="4" t="s">
        <v>12</v>
      </c>
      <c r="C22" s="3">
        <v>100</v>
      </c>
      <c r="E22" s="4" t="s">
        <v>3</v>
      </c>
      <c r="F22" s="3">
        <v>5</v>
      </c>
    </row>
    <row r="23" spans="2:10" x14ac:dyDescent="0.25">
      <c r="B23" s="4" t="s">
        <v>13</v>
      </c>
      <c r="C23" s="3">
        <v>0</v>
      </c>
      <c r="E23" s="4" t="s">
        <v>13</v>
      </c>
      <c r="F23" s="3">
        <v>0</v>
      </c>
    </row>
    <row r="24" spans="2:10" x14ac:dyDescent="0.25">
      <c r="B24" s="5" t="s">
        <v>4</v>
      </c>
      <c r="C24" s="13">
        <f>NPER(C21,-C22,,C20,C23)</f>
        <v>4.9999952093620967</v>
      </c>
      <c r="E24" s="5" t="s">
        <v>4</v>
      </c>
      <c r="F24" s="14">
        <f>RATE(F22,-F21,,F20,F23)</f>
        <v>9.9995088957172268E-3</v>
      </c>
    </row>
  </sheetData>
  <mergeCells count="9">
    <mergeCell ref="B18:C18"/>
    <mergeCell ref="E18:F18"/>
    <mergeCell ref="B2:C2"/>
    <mergeCell ref="E2:F2"/>
    <mergeCell ref="H2:I2"/>
    <mergeCell ref="B10:C10"/>
    <mergeCell ref="L2:N2"/>
    <mergeCell ref="E10:F10"/>
    <mergeCell ref="H10:I10"/>
  </mergeCells>
  <dataValidations count="1">
    <dataValidation type="list" operator="equal" allowBlank="1" showInputMessage="1" showErrorMessage="1" sqref="C7 F7 I7 C15 F15 I15 C23 F23">
      <formula1>$Q$4:$Q$5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4"/>
  <sheetViews>
    <sheetView showGridLines="0" workbookViewId="0">
      <selection activeCell="B11" sqref="B11"/>
    </sheetView>
  </sheetViews>
  <sheetFormatPr defaultRowHeight="15" x14ac:dyDescent="0.25"/>
  <cols>
    <col min="1" max="1" width="19.85546875" bestFit="1" customWidth="1"/>
    <col min="2" max="2" width="17" style="1" customWidth="1"/>
    <col min="3" max="3" width="3.85546875" customWidth="1"/>
    <col min="4" max="4" width="6.7109375" style="1" customWidth="1"/>
    <col min="5" max="5" width="13.140625" style="1" customWidth="1"/>
    <col min="6" max="6" width="15.140625" style="1" customWidth="1"/>
    <col min="7" max="7" width="14.28515625" style="1" customWidth="1"/>
    <col min="8" max="8" width="17.7109375" style="1" customWidth="1"/>
    <col min="9" max="9" width="5.85546875" customWidth="1"/>
    <col min="10" max="10" width="4.42578125" style="1" customWidth="1"/>
    <col min="11" max="14" width="16.7109375" style="1" customWidth="1"/>
  </cols>
  <sheetData>
    <row r="1" spans="1:14" ht="15.75" thickBot="1" x14ac:dyDescent="0.3"/>
    <row r="2" spans="1:14" ht="31.5" x14ac:dyDescent="0.5">
      <c r="D2" s="22" t="s">
        <v>24</v>
      </c>
      <c r="E2" s="23"/>
      <c r="F2" s="23"/>
      <c r="G2" s="23"/>
      <c r="H2" s="24"/>
      <c r="J2" s="25" t="s">
        <v>25</v>
      </c>
      <c r="K2" s="26"/>
      <c r="L2" s="26"/>
      <c r="M2" s="26"/>
      <c r="N2" s="27"/>
    </row>
    <row r="3" spans="1:14" x14ac:dyDescent="0.25">
      <c r="A3" s="30" t="s">
        <v>14</v>
      </c>
      <c r="D3" s="4" t="s">
        <v>3</v>
      </c>
      <c r="E3" s="4" t="s">
        <v>20</v>
      </c>
      <c r="F3" s="4" t="s">
        <v>21</v>
      </c>
      <c r="G3" s="4" t="s">
        <v>22</v>
      </c>
      <c r="H3" s="4" t="s">
        <v>23</v>
      </c>
      <c r="J3" s="4" t="s">
        <v>3</v>
      </c>
      <c r="K3" s="4" t="s">
        <v>20</v>
      </c>
      <c r="L3" s="4" t="s">
        <v>21</v>
      </c>
      <c r="M3" s="4" t="s">
        <v>22</v>
      </c>
      <c r="N3" s="4" t="s">
        <v>23</v>
      </c>
    </row>
    <row r="4" spans="1:14" x14ac:dyDescent="0.25">
      <c r="A4" s="31" t="s">
        <v>15</v>
      </c>
      <c r="B4" s="32">
        <v>9.4999999999999998E-3</v>
      </c>
      <c r="D4" s="1">
        <v>0</v>
      </c>
      <c r="H4" s="28">
        <f>B6</f>
        <v>200000</v>
      </c>
      <c r="J4" s="1">
        <v>0</v>
      </c>
      <c r="N4" s="28">
        <f>B6</f>
        <v>200000</v>
      </c>
    </row>
    <row r="5" spans="1:14" x14ac:dyDescent="0.25">
      <c r="A5" s="31" t="s">
        <v>19</v>
      </c>
      <c r="B5" s="33">
        <v>300</v>
      </c>
      <c r="D5" s="1">
        <v>1</v>
      </c>
      <c r="E5" s="28">
        <f>H4*$B$4</f>
        <v>1900</v>
      </c>
      <c r="F5" s="29">
        <f>G5-E5</f>
        <v>118.33009467273746</v>
      </c>
      <c r="G5" s="29">
        <f>PMT($B$4,$B$5,-$H$4)</f>
        <v>2018.3300946727375</v>
      </c>
      <c r="H5" s="28">
        <f>H4-F5</f>
        <v>199881.66990532726</v>
      </c>
      <c r="J5" s="1">
        <v>1</v>
      </c>
      <c r="K5" s="28">
        <f>N4*$B$4</f>
        <v>1900</v>
      </c>
      <c r="L5" s="28">
        <f>$B$6/$B$5</f>
        <v>666.66666666666663</v>
      </c>
      <c r="M5" s="28">
        <f>L5+K5</f>
        <v>2566.6666666666665</v>
      </c>
      <c r="N5" s="28">
        <f>N4-L5</f>
        <v>199333.33333333334</v>
      </c>
    </row>
    <row r="6" spans="1:14" x14ac:dyDescent="0.25">
      <c r="A6" s="31" t="s">
        <v>26</v>
      </c>
      <c r="B6" s="34">
        <v>200000</v>
      </c>
      <c r="D6" s="1">
        <v>2</v>
      </c>
      <c r="E6" s="28">
        <f>H5*$B$4</f>
        <v>1898.8758641006089</v>
      </c>
      <c r="F6" s="29">
        <f t="shared" ref="F6:F69" si="0">G6-E6</f>
        <v>119.45423057212861</v>
      </c>
      <c r="G6" s="29">
        <f>PMT($B$4,$B$5,-$H$4)</f>
        <v>2018.3300946727375</v>
      </c>
      <c r="H6" s="28">
        <f t="shared" ref="H6:H69" si="1">H5-F6</f>
        <v>199762.21567475513</v>
      </c>
      <c r="J6" s="1">
        <v>2</v>
      </c>
      <c r="K6" s="28">
        <f>N5*$B$4</f>
        <v>1893.6666666666667</v>
      </c>
      <c r="L6" s="28">
        <f>$B$6/$B$5</f>
        <v>666.66666666666663</v>
      </c>
      <c r="M6" s="28">
        <f t="shared" ref="M6:M8" si="2">L6+K6</f>
        <v>2560.3333333333335</v>
      </c>
      <c r="N6" s="28">
        <f t="shared" ref="N6:N8" si="3">N5-L6</f>
        <v>198666.66666666669</v>
      </c>
    </row>
    <row r="7" spans="1:14" x14ac:dyDescent="0.25">
      <c r="D7" s="1">
        <v>3</v>
      </c>
      <c r="E7" s="28">
        <f>H6*$B$4</f>
        <v>1897.7410489101737</v>
      </c>
      <c r="F7" s="29">
        <f t="shared" si="0"/>
        <v>120.58904576256373</v>
      </c>
      <c r="G7" s="29">
        <f>PMT($B$4,$B$5,-$H$4)</f>
        <v>2018.3300946727375</v>
      </c>
      <c r="H7" s="28">
        <f t="shared" si="1"/>
        <v>199641.62662899258</v>
      </c>
      <c r="J7" s="1">
        <v>3</v>
      </c>
      <c r="K7" s="28">
        <f>N6*$B$4</f>
        <v>1887.3333333333335</v>
      </c>
      <c r="L7" s="28">
        <f>$B$6/$B$5</f>
        <v>666.66666666666663</v>
      </c>
      <c r="M7" s="28">
        <f t="shared" si="2"/>
        <v>2554</v>
      </c>
      <c r="N7" s="28">
        <f t="shared" si="3"/>
        <v>198000.00000000003</v>
      </c>
    </row>
    <row r="8" spans="1:14" x14ac:dyDescent="0.25">
      <c r="D8" s="1">
        <v>4</v>
      </c>
      <c r="E8" s="28">
        <f>H7*$B$4</f>
        <v>1896.5954529754295</v>
      </c>
      <c r="F8" s="29">
        <f t="shared" si="0"/>
        <v>121.73464169730801</v>
      </c>
      <c r="G8" s="29">
        <f>PMT($B$4,$B$5,-$H$4)</f>
        <v>2018.3300946727375</v>
      </c>
      <c r="H8" s="28">
        <f t="shared" si="1"/>
        <v>199519.89198729527</v>
      </c>
      <c r="J8" s="1">
        <v>4</v>
      </c>
      <c r="K8" s="28">
        <f>N7*$B$4</f>
        <v>1881.0000000000002</v>
      </c>
      <c r="L8" s="28">
        <f>$B$6/$B$5</f>
        <v>666.66666666666663</v>
      </c>
      <c r="M8" s="28">
        <f t="shared" si="2"/>
        <v>2547.666666666667</v>
      </c>
      <c r="N8" s="28">
        <f t="shared" si="3"/>
        <v>197333.33333333337</v>
      </c>
    </row>
    <row r="9" spans="1:14" x14ac:dyDescent="0.25">
      <c r="D9" s="1">
        <v>5</v>
      </c>
      <c r="E9" s="28">
        <f>H8*$B$4</f>
        <v>1895.438973879305</v>
      </c>
      <c r="F9" s="29">
        <f t="shared" si="0"/>
        <v>122.89112079343249</v>
      </c>
      <c r="G9" s="29">
        <f>PMT($B$4,$B$5,-$H$4)</f>
        <v>2018.3300946727375</v>
      </c>
      <c r="H9" s="28">
        <f t="shared" si="1"/>
        <v>199397.00086650182</v>
      </c>
      <c r="J9" s="1">
        <v>5</v>
      </c>
      <c r="K9" s="28">
        <f>N8*$B$4</f>
        <v>1874.666666666667</v>
      </c>
      <c r="L9" s="28">
        <f>$B$6/$B$5</f>
        <v>666.66666666666663</v>
      </c>
      <c r="M9" s="28">
        <f t="shared" ref="M9:M72" si="4">L9+K9</f>
        <v>2541.3333333333335</v>
      </c>
      <c r="N9" s="28">
        <f t="shared" ref="N9:N72" si="5">N8-L9</f>
        <v>196666.66666666672</v>
      </c>
    </row>
    <row r="10" spans="1:14" x14ac:dyDescent="0.25">
      <c r="D10" s="1">
        <v>6</v>
      </c>
      <c r="E10" s="28">
        <f>H9*$B$4</f>
        <v>1894.2715082317673</v>
      </c>
      <c r="F10" s="29">
        <f t="shared" si="0"/>
        <v>124.0585864409702</v>
      </c>
      <c r="G10" s="29">
        <f>PMT($B$4,$B$5,-$H$4)</f>
        <v>2018.3300946727375</v>
      </c>
      <c r="H10" s="28">
        <f t="shared" si="1"/>
        <v>199272.94228006084</v>
      </c>
      <c r="J10" s="1">
        <v>6</v>
      </c>
      <c r="K10" s="28">
        <f>N9*$B$4</f>
        <v>1868.3333333333337</v>
      </c>
      <c r="L10" s="28">
        <f>$B$6/$B$5</f>
        <v>666.66666666666663</v>
      </c>
      <c r="M10" s="28">
        <f t="shared" si="4"/>
        <v>2535.0000000000005</v>
      </c>
      <c r="N10" s="28">
        <f t="shared" si="5"/>
        <v>196000.00000000006</v>
      </c>
    </row>
    <row r="11" spans="1:14" x14ac:dyDescent="0.25">
      <c r="D11" s="1">
        <v>7</v>
      </c>
      <c r="E11" s="28">
        <f>H10*$B$4</f>
        <v>1893.0929516605779</v>
      </c>
      <c r="F11" s="29">
        <f t="shared" si="0"/>
        <v>125.23714301215955</v>
      </c>
      <c r="G11" s="29">
        <f>PMT($B$4,$B$5,-$H$4)</f>
        <v>2018.3300946727375</v>
      </c>
      <c r="H11" s="28">
        <f t="shared" si="1"/>
        <v>199147.70513704867</v>
      </c>
      <c r="J11" s="1">
        <v>7</v>
      </c>
      <c r="K11" s="28">
        <f>N10*$B$4</f>
        <v>1862.0000000000005</v>
      </c>
      <c r="L11" s="28">
        <f>$B$6/$B$5</f>
        <v>666.66666666666663</v>
      </c>
      <c r="M11" s="28">
        <f t="shared" si="4"/>
        <v>2528.666666666667</v>
      </c>
      <c r="N11" s="28">
        <f t="shared" si="5"/>
        <v>195333.3333333334</v>
      </c>
    </row>
    <row r="12" spans="1:14" x14ac:dyDescent="0.25">
      <c r="D12" s="1">
        <v>8</v>
      </c>
      <c r="E12" s="28">
        <f>H11*$B$4</f>
        <v>1891.9031988019624</v>
      </c>
      <c r="F12" s="29">
        <f t="shared" si="0"/>
        <v>126.42689587077507</v>
      </c>
      <c r="G12" s="29">
        <f>PMT($B$4,$B$5,-$H$4)</f>
        <v>2018.3300946727375</v>
      </c>
      <c r="H12" s="28">
        <f t="shared" si="1"/>
        <v>199021.2782411779</v>
      </c>
      <c r="J12" s="1">
        <v>8</v>
      </c>
      <c r="K12" s="28">
        <f>N11*$B$4</f>
        <v>1855.6666666666672</v>
      </c>
      <c r="L12" s="28">
        <f>$B$6/$B$5</f>
        <v>666.66666666666663</v>
      </c>
      <c r="M12" s="28">
        <f t="shared" si="4"/>
        <v>2522.3333333333339</v>
      </c>
      <c r="N12" s="28">
        <f t="shared" si="5"/>
        <v>194666.66666666674</v>
      </c>
    </row>
    <row r="13" spans="1:14" ht="15.75" x14ac:dyDescent="0.25">
      <c r="A13" s="36" t="s">
        <v>16</v>
      </c>
      <c r="B13" s="36"/>
      <c r="D13" s="1">
        <v>9</v>
      </c>
      <c r="E13" s="28">
        <f>H12*$B$4</f>
        <v>1890.7021432911899</v>
      </c>
      <c r="F13" s="29">
        <f t="shared" si="0"/>
        <v>127.62795138154752</v>
      </c>
      <c r="G13" s="29">
        <f>PMT($B$4,$B$5,-$H$4)</f>
        <v>2018.3300946727375</v>
      </c>
      <c r="H13" s="28">
        <f t="shared" si="1"/>
        <v>198893.65028979635</v>
      </c>
      <c r="J13" s="1">
        <v>9</v>
      </c>
      <c r="K13" s="28">
        <f>N12*$B$4</f>
        <v>1849.3333333333339</v>
      </c>
      <c r="L13" s="28">
        <f>$B$6/$B$5</f>
        <v>666.66666666666663</v>
      </c>
      <c r="M13" s="28">
        <f t="shared" si="4"/>
        <v>2516.0000000000005</v>
      </c>
      <c r="N13" s="28">
        <f t="shared" si="5"/>
        <v>194000.00000000009</v>
      </c>
    </row>
    <row r="14" spans="1:14" x14ac:dyDescent="0.25">
      <c r="A14" s="37" t="s">
        <v>17</v>
      </c>
      <c r="B14" s="35">
        <v>0.12</v>
      </c>
      <c r="D14" s="1">
        <v>10</v>
      </c>
      <c r="E14" s="28">
        <f>H13*$B$4</f>
        <v>1889.4896777530653</v>
      </c>
      <c r="F14" s="29">
        <f t="shared" si="0"/>
        <v>128.84041691967218</v>
      </c>
      <c r="G14" s="29">
        <f>PMT($B$4,$B$5,-$H$4)</f>
        <v>2018.3300946727375</v>
      </c>
      <c r="H14" s="28">
        <f t="shared" si="1"/>
        <v>198764.80987287668</v>
      </c>
      <c r="J14" s="1">
        <v>10</v>
      </c>
      <c r="K14" s="28">
        <f>N13*$B$4</f>
        <v>1843.0000000000007</v>
      </c>
      <c r="L14" s="28">
        <f>$B$6/$B$5</f>
        <v>666.66666666666663</v>
      </c>
      <c r="M14" s="28">
        <f t="shared" si="4"/>
        <v>2509.6666666666674</v>
      </c>
      <c r="N14" s="28">
        <f t="shared" si="5"/>
        <v>193333.33333333343</v>
      </c>
    </row>
    <row r="15" spans="1:14" x14ac:dyDescent="0.25">
      <c r="A15" s="37" t="s">
        <v>18</v>
      </c>
      <c r="B15" s="35">
        <f>((1+B14)^(1/12))-1</f>
        <v>9.4887929345830457E-3</v>
      </c>
      <c r="D15" s="1">
        <v>11</v>
      </c>
      <c r="E15" s="28">
        <f>H14*$B$4</f>
        <v>1888.2656937923284</v>
      </c>
      <c r="F15" s="29">
        <f t="shared" si="0"/>
        <v>130.06440088040904</v>
      </c>
      <c r="G15" s="29">
        <f>PMT($B$4,$B$5,-$H$4)</f>
        <v>2018.3300946727375</v>
      </c>
      <c r="H15" s="28">
        <f t="shared" si="1"/>
        <v>198634.74547199626</v>
      </c>
      <c r="J15" s="1">
        <v>11</v>
      </c>
      <c r="K15" s="28">
        <f>N14*$B$4</f>
        <v>1836.6666666666677</v>
      </c>
      <c r="L15" s="28">
        <f>$B$6/$B$5</f>
        <v>666.66666666666663</v>
      </c>
      <c r="M15" s="28">
        <f t="shared" si="4"/>
        <v>2503.3333333333344</v>
      </c>
      <c r="N15" s="28">
        <f t="shared" si="5"/>
        <v>192666.66666666677</v>
      </c>
    </row>
    <row r="16" spans="1:14" x14ac:dyDescent="0.25">
      <c r="D16" s="1">
        <v>12</v>
      </c>
      <c r="E16" s="28">
        <f>H15*$B$4</f>
        <v>1887.0300819839645</v>
      </c>
      <c r="F16" s="29">
        <f t="shared" si="0"/>
        <v>131.30001268877299</v>
      </c>
      <c r="G16" s="29">
        <f>PMT($B$4,$B$5,-$H$4)</f>
        <v>2018.3300946727375</v>
      </c>
      <c r="H16" s="28">
        <f t="shared" si="1"/>
        <v>198503.44545930749</v>
      </c>
      <c r="J16" s="1">
        <v>12</v>
      </c>
      <c r="K16" s="28">
        <f>N15*$B$4</f>
        <v>1830.3333333333344</v>
      </c>
      <c r="L16" s="28">
        <f>$B$6/$B$5</f>
        <v>666.66666666666663</v>
      </c>
      <c r="M16" s="28">
        <f t="shared" si="4"/>
        <v>2497.0000000000009</v>
      </c>
      <c r="N16" s="28">
        <f t="shared" si="5"/>
        <v>192000.00000000012</v>
      </c>
    </row>
    <row r="17" spans="4:14" x14ac:dyDescent="0.25">
      <c r="D17" s="1">
        <v>13</v>
      </c>
      <c r="E17" s="28">
        <f>H16*$B$4</f>
        <v>1885.7827318634211</v>
      </c>
      <c r="F17" s="29">
        <f t="shared" si="0"/>
        <v>132.54736280931638</v>
      </c>
      <c r="G17" s="29">
        <f>PMT($B$4,$B$5,-$H$4)</f>
        <v>2018.3300946727375</v>
      </c>
      <c r="H17" s="28">
        <f t="shared" si="1"/>
        <v>198370.89809649819</v>
      </c>
      <c r="J17" s="1">
        <v>13</v>
      </c>
      <c r="K17" s="28">
        <f>N16*$B$4</f>
        <v>1824.0000000000011</v>
      </c>
      <c r="L17" s="28">
        <f>$B$6/$B$5</f>
        <v>666.66666666666663</v>
      </c>
      <c r="M17" s="28">
        <f t="shared" si="4"/>
        <v>2490.6666666666679</v>
      </c>
      <c r="N17" s="28">
        <f t="shared" si="5"/>
        <v>191333.33333333346</v>
      </c>
    </row>
    <row r="18" spans="4:14" x14ac:dyDescent="0.25">
      <c r="D18" s="1">
        <v>14</v>
      </c>
      <c r="E18" s="28">
        <f>H17*$B$4</f>
        <v>1884.5235319167327</v>
      </c>
      <c r="F18" s="29">
        <f t="shared" si="0"/>
        <v>133.80656275600472</v>
      </c>
      <c r="G18" s="29">
        <f>PMT($B$4,$B$5,-$H$4)</f>
        <v>2018.3300946727375</v>
      </c>
      <c r="H18" s="28">
        <f t="shared" si="1"/>
        <v>198237.09153374218</v>
      </c>
      <c r="J18" s="1">
        <v>14</v>
      </c>
      <c r="K18" s="28">
        <f>N17*$B$4</f>
        <v>1817.6666666666679</v>
      </c>
      <c r="L18" s="28">
        <f>$B$6/$B$5</f>
        <v>666.66666666666663</v>
      </c>
      <c r="M18" s="28">
        <f t="shared" si="4"/>
        <v>2484.3333333333344</v>
      </c>
      <c r="N18" s="28">
        <f t="shared" si="5"/>
        <v>190666.6666666668</v>
      </c>
    </row>
    <row r="19" spans="4:14" x14ac:dyDescent="0.25">
      <c r="D19" s="1">
        <v>15</v>
      </c>
      <c r="E19" s="28">
        <f>H18*$B$4</f>
        <v>1883.2523695705506</v>
      </c>
      <c r="F19" s="29">
        <f t="shared" si="0"/>
        <v>135.07772510218683</v>
      </c>
      <c r="G19" s="29">
        <f>PMT($B$4,$B$5,-$H$4)</f>
        <v>2018.3300946727375</v>
      </c>
      <c r="H19" s="28">
        <f t="shared" si="1"/>
        <v>198102.01380863998</v>
      </c>
      <c r="J19" s="1">
        <v>15</v>
      </c>
      <c r="K19" s="28">
        <f>N18*$B$4</f>
        <v>1811.3333333333346</v>
      </c>
      <c r="L19" s="28">
        <f>$B$6/$B$5</f>
        <v>666.66666666666663</v>
      </c>
      <c r="M19" s="28">
        <f t="shared" si="4"/>
        <v>2478.0000000000014</v>
      </c>
      <c r="N19" s="28">
        <f t="shared" si="5"/>
        <v>190000.00000000015</v>
      </c>
    </row>
    <row r="20" spans="4:14" x14ac:dyDescent="0.25">
      <c r="D20" s="1">
        <v>16</v>
      </c>
      <c r="E20" s="28">
        <f>H19*$B$4</f>
        <v>1881.9691311820798</v>
      </c>
      <c r="F20" s="29">
        <f t="shared" si="0"/>
        <v>136.3609634906577</v>
      </c>
      <c r="G20" s="29">
        <f>PMT($B$4,$B$5,-$H$4)</f>
        <v>2018.3300946727375</v>
      </c>
      <c r="H20" s="28">
        <f t="shared" si="1"/>
        <v>197965.65284514934</v>
      </c>
      <c r="J20" s="1">
        <v>16</v>
      </c>
      <c r="K20" s="28">
        <f>N19*$B$4</f>
        <v>1805.0000000000014</v>
      </c>
      <c r="L20" s="28">
        <f>$B$6/$B$5</f>
        <v>666.66666666666663</v>
      </c>
      <c r="M20" s="28">
        <f t="shared" si="4"/>
        <v>2471.6666666666679</v>
      </c>
      <c r="N20" s="28">
        <f t="shared" si="5"/>
        <v>189333.33333333349</v>
      </c>
    </row>
    <row r="21" spans="4:14" x14ac:dyDescent="0.25">
      <c r="D21" s="1">
        <v>17</v>
      </c>
      <c r="E21" s="28">
        <f>H20*$B$4</f>
        <v>1880.6737020289186</v>
      </c>
      <c r="F21" s="29">
        <f t="shared" si="0"/>
        <v>137.65639264381889</v>
      </c>
      <c r="G21" s="29">
        <f>PMT($B$4,$B$5,-$H$4)</f>
        <v>2018.3300946727375</v>
      </c>
      <c r="H21" s="28">
        <f t="shared" si="1"/>
        <v>197827.99645250553</v>
      </c>
      <c r="J21" s="1">
        <v>17</v>
      </c>
      <c r="K21" s="28">
        <f>N20*$B$4</f>
        <v>1798.6666666666681</v>
      </c>
      <c r="L21" s="28">
        <f>$B$6/$B$5</f>
        <v>666.66666666666663</v>
      </c>
      <c r="M21" s="28">
        <f t="shared" si="4"/>
        <v>2465.3333333333348</v>
      </c>
      <c r="N21" s="28">
        <f t="shared" si="5"/>
        <v>188666.66666666683</v>
      </c>
    </row>
    <row r="22" spans="4:14" x14ac:dyDescent="0.25">
      <c r="D22" s="1">
        <v>18</v>
      </c>
      <c r="E22" s="28">
        <f>H21*$B$4</f>
        <v>1879.3659662988025</v>
      </c>
      <c r="F22" s="29">
        <f t="shared" si="0"/>
        <v>138.96412837393495</v>
      </c>
      <c r="G22" s="29">
        <f>PMT($B$4,$B$5,-$H$4)</f>
        <v>2018.3300946727375</v>
      </c>
      <c r="H22" s="28">
        <f t="shared" si="1"/>
        <v>197689.03232413158</v>
      </c>
      <c r="J22" s="1">
        <v>18</v>
      </c>
      <c r="K22" s="28">
        <f>N21*$B$4</f>
        <v>1792.3333333333348</v>
      </c>
      <c r="L22" s="28">
        <f>$B$6/$B$5</f>
        <v>666.66666666666663</v>
      </c>
      <c r="M22" s="28">
        <f t="shared" si="4"/>
        <v>2459.0000000000014</v>
      </c>
      <c r="N22" s="28">
        <f t="shared" si="5"/>
        <v>188000.00000000017</v>
      </c>
    </row>
    <row r="23" spans="4:14" x14ac:dyDescent="0.25">
      <c r="D23" s="1">
        <v>19</v>
      </c>
      <c r="E23" s="28">
        <f>H22*$B$4</f>
        <v>1878.0458070792499</v>
      </c>
      <c r="F23" s="29">
        <f t="shared" si="0"/>
        <v>140.28428759348753</v>
      </c>
      <c r="G23" s="29">
        <f>PMT($B$4,$B$5,-$H$4)</f>
        <v>2018.3300946727375</v>
      </c>
      <c r="H23" s="28">
        <f t="shared" si="1"/>
        <v>197548.74803653808</v>
      </c>
      <c r="J23" s="1">
        <v>19</v>
      </c>
      <c r="K23" s="28">
        <f>N22*$B$4</f>
        <v>1786.0000000000016</v>
      </c>
      <c r="L23" s="28">
        <f>$B$6/$B$5</f>
        <v>666.66666666666663</v>
      </c>
      <c r="M23" s="28">
        <f t="shared" si="4"/>
        <v>2452.6666666666683</v>
      </c>
      <c r="N23" s="28">
        <f t="shared" si="5"/>
        <v>187333.33333333352</v>
      </c>
    </row>
    <row r="24" spans="4:14" x14ac:dyDescent="0.25">
      <c r="D24" s="1">
        <v>20</v>
      </c>
      <c r="E24" s="28">
        <f>H23*$B$4</f>
        <v>1876.7131063471118</v>
      </c>
      <c r="F24" s="29">
        <f t="shared" si="0"/>
        <v>141.6169883256257</v>
      </c>
      <c r="G24" s="29">
        <f>PMT($B$4,$B$5,-$H$4)</f>
        <v>2018.3300946727375</v>
      </c>
      <c r="H24" s="28">
        <f t="shared" si="1"/>
        <v>197407.13104821244</v>
      </c>
      <c r="J24" s="1">
        <v>20</v>
      </c>
      <c r="K24" s="28">
        <f>N23*$B$4</f>
        <v>1779.6666666666683</v>
      </c>
      <c r="L24" s="28">
        <f>$B$6/$B$5</f>
        <v>666.66666666666663</v>
      </c>
      <c r="M24" s="28">
        <f t="shared" si="4"/>
        <v>2446.3333333333348</v>
      </c>
      <c r="N24" s="28">
        <f t="shared" si="5"/>
        <v>186666.66666666686</v>
      </c>
    </row>
    <row r="25" spans="4:14" x14ac:dyDescent="0.25">
      <c r="D25" s="1">
        <v>21</v>
      </c>
      <c r="E25" s="28">
        <f>H24*$B$4</f>
        <v>1875.3677449580182</v>
      </c>
      <c r="F25" s="29">
        <f t="shared" si="0"/>
        <v>142.96234971471927</v>
      </c>
      <c r="G25" s="29">
        <f>PMT($B$4,$B$5,-$H$4)</f>
        <v>2018.3300946727375</v>
      </c>
      <c r="H25" s="28">
        <f t="shared" si="1"/>
        <v>197264.16869849773</v>
      </c>
      <c r="J25" s="1">
        <v>21</v>
      </c>
      <c r="K25" s="28">
        <f>N24*$B$4</f>
        <v>1773.3333333333351</v>
      </c>
      <c r="L25" s="28">
        <f>$B$6/$B$5</f>
        <v>666.66666666666663</v>
      </c>
      <c r="M25" s="28">
        <f t="shared" si="4"/>
        <v>2440.0000000000018</v>
      </c>
      <c r="N25" s="28">
        <f t="shared" si="5"/>
        <v>186000.0000000002</v>
      </c>
    </row>
    <row r="26" spans="4:14" x14ac:dyDescent="0.25">
      <c r="D26" s="1">
        <v>22</v>
      </c>
      <c r="E26" s="28">
        <f>H25*$B$4</f>
        <v>1874.0096026357285</v>
      </c>
      <c r="F26" s="29">
        <f t="shared" si="0"/>
        <v>144.32049203700899</v>
      </c>
      <c r="G26" s="29">
        <f>PMT($B$4,$B$5,-$H$4)</f>
        <v>2018.3300946727375</v>
      </c>
      <c r="H26" s="28">
        <f t="shared" si="1"/>
        <v>197119.84820646071</v>
      </c>
      <c r="J26" s="1">
        <v>22</v>
      </c>
      <c r="K26" s="28">
        <f>N25*$B$4</f>
        <v>1767.0000000000018</v>
      </c>
      <c r="L26" s="28">
        <f>$B$6/$B$5</f>
        <v>666.66666666666663</v>
      </c>
      <c r="M26" s="28">
        <f t="shared" si="4"/>
        <v>2433.6666666666683</v>
      </c>
      <c r="N26" s="28">
        <f t="shared" si="5"/>
        <v>185333.33333333355</v>
      </c>
    </row>
    <row r="27" spans="4:14" x14ac:dyDescent="0.25">
      <c r="D27" s="1">
        <v>23</v>
      </c>
      <c r="E27" s="28">
        <f>H26*$B$4</f>
        <v>1872.6385579613766</v>
      </c>
      <c r="F27" s="29">
        <f t="shared" si="0"/>
        <v>145.69153671136087</v>
      </c>
      <c r="G27" s="29">
        <f>PMT($B$4,$B$5,-$H$4)</f>
        <v>2018.3300946727375</v>
      </c>
      <c r="H27" s="28">
        <f t="shared" si="1"/>
        <v>196974.15666974935</v>
      </c>
      <c r="J27" s="1">
        <v>23</v>
      </c>
      <c r="K27" s="28">
        <f>N26*$B$4</f>
        <v>1760.6666666666686</v>
      </c>
      <c r="L27" s="28">
        <f>$B$6/$B$5</f>
        <v>666.66666666666663</v>
      </c>
      <c r="M27" s="28">
        <f t="shared" si="4"/>
        <v>2427.3333333333353</v>
      </c>
      <c r="N27" s="28">
        <f t="shared" si="5"/>
        <v>184666.66666666689</v>
      </c>
    </row>
    <row r="28" spans="4:14" x14ac:dyDescent="0.25">
      <c r="D28" s="1">
        <v>24</v>
      </c>
      <c r="E28" s="28">
        <f>H27*$B$4</f>
        <v>1871.2544883626188</v>
      </c>
      <c r="F28" s="29">
        <f t="shared" si="0"/>
        <v>147.0756063101187</v>
      </c>
      <c r="G28" s="29">
        <f>PMT($B$4,$B$5,-$H$4)</f>
        <v>2018.3300946727375</v>
      </c>
      <c r="H28" s="28">
        <f t="shared" si="1"/>
        <v>196827.08106343923</v>
      </c>
      <c r="J28" s="1">
        <v>24</v>
      </c>
      <c r="K28" s="28">
        <f>N27*$B$4</f>
        <v>1754.3333333333353</v>
      </c>
      <c r="L28" s="28">
        <f>$B$6/$B$5</f>
        <v>666.66666666666663</v>
      </c>
      <c r="M28" s="28">
        <f t="shared" si="4"/>
        <v>2421.0000000000018</v>
      </c>
      <c r="N28" s="28">
        <f t="shared" si="5"/>
        <v>184000.00000000023</v>
      </c>
    </row>
    <row r="29" spans="4:14" x14ac:dyDescent="0.25">
      <c r="D29" s="1">
        <v>25</v>
      </c>
      <c r="E29" s="28">
        <f>H28*$B$4</f>
        <v>1869.8572701026726</v>
      </c>
      <c r="F29" s="29">
        <f t="shared" si="0"/>
        <v>148.47282457006486</v>
      </c>
      <c r="G29" s="29">
        <f>PMT($B$4,$B$5,-$H$4)</f>
        <v>2018.3300946727375</v>
      </c>
      <c r="H29" s="28">
        <f t="shared" si="1"/>
        <v>196678.60823886917</v>
      </c>
      <c r="J29" s="1">
        <v>25</v>
      </c>
      <c r="K29" s="28">
        <f>N28*$B$4</f>
        <v>1748.0000000000023</v>
      </c>
      <c r="L29" s="28">
        <f>$B$6/$B$5</f>
        <v>666.66666666666663</v>
      </c>
      <c r="M29" s="28">
        <f t="shared" si="4"/>
        <v>2414.6666666666688</v>
      </c>
      <c r="N29" s="28">
        <f t="shared" si="5"/>
        <v>183333.33333333358</v>
      </c>
    </row>
    <row r="30" spans="4:14" x14ac:dyDescent="0.25">
      <c r="D30" s="1">
        <v>26</v>
      </c>
      <c r="E30" s="28">
        <f>H29*$B$4</f>
        <v>1868.446778269257</v>
      </c>
      <c r="F30" s="29">
        <f t="shared" si="0"/>
        <v>149.88331640348042</v>
      </c>
      <c r="G30" s="29">
        <f>PMT($B$4,$B$5,-$H$4)</f>
        <v>2018.3300946727375</v>
      </c>
      <c r="H30" s="28">
        <f t="shared" si="1"/>
        <v>196528.72492246568</v>
      </c>
      <c r="J30" s="1">
        <v>26</v>
      </c>
      <c r="K30" s="28">
        <f>N29*$B$4</f>
        <v>1741.666666666669</v>
      </c>
      <c r="L30" s="28">
        <f>$B$6/$B$5</f>
        <v>666.66666666666663</v>
      </c>
      <c r="M30" s="28">
        <f t="shared" si="4"/>
        <v>2408.3333333333358</v>
      </c>
      <c r="N30" s="28">
        <f t="shared" si="5"/>
        <v>182666.66666666692</v>
      </c>
    </row>
    <row r="31" spans="4:14" x14ac:dyDescent="0.25">
      <c r="D31" s="1">
        <v>27</v>
      </c>
      <c r="E31" s="28">
        <f>H30*$B$4</f>
        <v>1867.0228867634239</v>
      </c>
      <c r="F31" s="29">
        <f t="shared" si="0"/>
        <v>151.30720790931355</v>
      </c>
      <c r="G31" s="29">
        <f>PMT($B$4,$B$5,-$H$4)</f>
        <v>2018.3300946727375</v>
      </c>
      <c r="H31" s="28">
        <f t="shared" si="1"/>
        <v>196377.41771455636</v>
      </c>
      <c r="J31" s="1">
        <v>27</v>
      </c>
      <c r="K31" s="28">
        <f>N30*$B$4</f>
        <v>1735.3333333333358</v>
      </c>
      <c r="L31" s="28">
        <f>$B$6/$B$5</f>
        <v>666.66666666666663</v>
      </c>
      <c r="M31" s="28">
        <f t="shared" si="4"/>
        <v>2402.0000000000023</v>
      </c>
      <c r="N31" s="28">
        <f t="shared" si="5"/>
        <v>182000.00000000026</v>
      </c>
    </row>
    <row r="32" spans="4:14" x14ac:dyDescent="0.25">
      <c r="D32" s="1">
        <v>28</v>
      </c>
      <c r="E32" s="28">
        <f>H31*$B$4</f>
        <v>1865.5854682882853</v>
      </c>
      <c r="F32" s="29">
        <f t="shared" si="0"/>
        <v>152.7446263844522</v>
      </c>
      <c r="G32" s="29">
        <f>PMT($B$4,$B$5,-$H$4)</f>
        <v>2018.3300946727375</v>
      </c>
      <c r="H32" s="28">
        <f t="shared" si="1"/>
        <v>196224.6730881719</v>
      </c>
      <c r="J32" s="1">
        <v>28</v>
      </c>
      <c r="K32" s="28">
        <f>N31*$B$4</f>
        <v>1729.0000000000025</v>
      </c>
      <c r="L32" s="28">
        <f>$B$6/$B$5</f>
        <v>666.66666666666663</v>
      </c>
      <c r="M32" s="28">
        <f t="shared" si="4"/>
        <v>2395.6666666666692</v>
      </c>
      <c r="N32" s="28">
        <f t="shared" si="5"/>
        <v>181333.3333333336</v>
      </c>
    </row>
    <row r="33" spans="4:14" x14ac:dyDescent="0.25">
      <c r="D33" s="1">
        <v>29</v>
      </c>
      <c r="E33" s="28">
        <f>H32*$B$4</f>
        <v>1864.134394337633</v>
      </c>
      <c r="F33" s="29">
        <f t="shared" si="0"/>
        <v>154.19570033510445</v>
      </c>
      <c r="G33" s="29">
        <f>PMT($B$4,$B$5,-$H$4)</f>
        <v>2018.3300946727375</v>
      </c>
      <c r="H33" s="28">
        <f t="shared" si="1"/>
        <v>196070.47738783679</v>
      </c>
      <c r="J33" s="1">
        <v>29</v>
      </c>
      <c r="K33" s="28">
        <f>N32*$B$4</f>
        <v>1722.6666666666692</v>
      </c>
      <c r="L33" s="28">
        <f>$B$6/$B$5</f>
        <v>666.66666666666663</v>
      </c>
      <c r="M33" s="28">
        <f t="shared" si="4"/>
        <v>2389.3333333333358</v>
      </c>
      <c r="N33" s="28">
        <f t="shared" si="5"/>
        <v>180666.66666666695</v>
      </c>
    </row>
    <row r="34" spans="4:14" x14ac:dyDescent="0.25">
      <c r="D34" s="1">
        <v>30</v>
      </c>
      <c r="E34" s="28">
        <f>H33*$B$4</f>
        <v>1862.6695351844494</v>
      </c>
      <c r="F34" s="29">
        <f t="shared" si="0"/>
        <v>155.66055948828807</v>
      </c>
      <c r="G34" s="29">
        <f>PMT($B$4,$B$5,-$H$4)</f>
        <v>2018.3300946727375</v>
      </c>
      <c r="H34" s="28">
        <f t="shared" si="1"/>
        <v>195914.8168283485</v>
      </c>
      <c r="J34" s="1">
        <v>30</v>
      </c>
      <c r="K34" s="28">
        <f>N33*$B$4</f>
        <v>1716.333333333336</v>
      </c>
      <c r="L34" s="28">
        <f>$B$6/$B$5</f>
        <v>666.66666666666663</v>
      </c>
      <c r="M34" s="28">
        <f t="shared" si="4"/>
        <v>2383.0000000000027</v>
      </c>
      <c r="N34" s="28">
        <f t="shared" si="5"/>
        <v>180000.00000000029</v>
      </c>
    </row>
    <row r="35" spans="4:14" x14ac:dyDescent="0.25">
      <c r="D35" s="1">
        <v>31</v>
      </c>
      <c r="E35" s="28">
        <f>H34*$B$4</f>
        <v>1861.1907598693108</v>
      </c>
      <c r="F35" s="29">
        <f t="shared" si="0"/>
        <v>157.13933480342666</v>
      </c>
      <c r="G35" s="29">
        <f>PMT($B$4,$B$5,-$H$4)</f>
        <v>2018.3300946727375</v>
      </c>
      <c r="H35" s="28">
        <f t="shared" si="1"/>
        <v>195757.67749354508</v>
      </c>
      <c r="J35" s="1">
        <v>31</v>
      </c>
      <c r="K35" s="28">
        <f>N34*$B$4</f>
        <v>1710.0000000000027</v>
      </c>
      <c r="L35" s="28">
        <f>$B$6/$B$5</f>
        <v>666.66666666666663</v>
      </c>
      <c r="M35" s="28">
        <f t="shared" si="4"/>
        <v>2376.6666666666692</v>
      </c>
      <c r="N35" s="28">
        <f t="shared" si="5"/>
        <v>179333.33333333363</v>
      </c>
    </row>
    <row r="36" spans="4:14" x14ac:dyDescent="0.25">
      <c r="D36" s="1">
        <v>32</v>
      </c>
      <c r="E36" s="28">
        <f>H35*$B$4</f>
        <v>1859.6979361886781</v>
      </c>
      <c r="F36" s="29">
        <f t="shared" si="0"/>
        <v>158.63215848405935</v>
      </c>
      <c r="G36" s="29">
        <f>PMT($B$4,$B$5,-$H$4)</f>
        <v>2018.3300946727375</v>
      </c>
      <c r="H36" s="28">
        <f t="shared" si="1"/>
        <v>195599.04533506103</v>
      </c>
      <c r="J36" s="1">
        <v>32</v>
      </c>
      <c r="K36" s="28">
        <f>N35*$B$4</f>
        <v>1703.6666666666695</v>
      </c>
      <c r="L36" s="28">
        <f>$B$6/$B$5</f>
        <v>666.66666666666663</v>
      </c>
      <c r="M36" s="28">
        <f t="shared" si="4"/>
        <v>2370.3333333333362</v>
      </c>
      <c r="N36" s="28">
        <f t="shared" si="5"/>
        <v>178666.66666666698</v>
      </c>
    </row>
    <row r="37" spans="4:14" x14ac:dyDescent="0.25">
      <c r="D37" s="1">
        <v>33</v>
      </c>
      <c r="E37" s="28">
        <f>H36*$B$4</f>
        <v>1858.1909306830798</v>
      </c>
      <c r="F37" s="29">
        <f t="shared" si="0"/>
        <v>160.13916398965762</v>
      </c>
      <c r="G37" s="29">
        <f>PMT($B$4,$B$5,-$H$4)</f>
        <v>2018.3300946727375</v>
      </c>
      <c r="H37" s="28">
        <f t="shared" si="1"/>
        <v>195438.90617107137</v>
      </c>
      <c r="J37" s="1">
        <v>33</v>
      </c>
      <c r="K37" s="28">
        <f>N36*$B$4</f>
        <v>1697.3333333333362</v>
      </c>
      <c r="L37" s="28">
        <f>$B$6/$B$5</f>
        <v>666.66666666666663</v>
      </c>
      <c r="M37" s="28">
        <f t="shared" si="4"/>
        <v>2364.0000000000027</v>
      </c>
      <c r="N37" s="28">
        <f t="shared" si="5"/>
        <v>178000.00000000032</v>
      </c>
    </row>
    <row r="38" spans="4:14" x14ac:dyDescent="0.25">
      <c r="D38" s="1">
        <v>34</v>
      </c>
      <c r="E38" s="28">
        <f>H37*$B$4</f>
        <v>1856.6696086251779</v>
      </c>
      <c r="F38" s="29">
        <f t="shared" si="0"/>
        <v>161.66048604755952</v>
      </c>
      <c r="G38" s="29">
        <f>PMT($B$4,$B$5,-$H$4)</f>
        <v>2018.3300946727375</v>
      </c>
      <c r="H38" s="28">
        <f t="shared" si="1"/>
        <v>195277.24568502381</v>
      </c>
      <c r="J38" s="1">
        <v>34</v>
      </c>
      <c r="K38" s="28">
        <f>N37*$B$4</f>
        <v>1691.000000000003</v>
      </c>
      <c r="L38" s="28">
        <f>$B$6/$B$5</f>
        <v>666.66666666666663</v>
      </c>
      <c r="M38" s="28">
        <f t="shared" si="4"/>
        <v>2357.6666666666697</v>
      </c>
      <c r="N38" s="28">
        <f t="shared" si="5"/>
        <v>177333.33333333366</v>
      </c>
    </row>
    <row r="39" spans="4:14" x14ac:dyDescent="0.25">
      <c r="D39" s="1">
        <v>35</v>
      </c>
      <c r="E39" s="28">
        <f>H38*$B$4</f>
        <v>1855.1338340077261</v>
      </c>
      <c r="F39" s="29">
        <f t="shared" si="0"/>
        <v>163.19626066501132</v>
      </c>
      <c r="G39" s="29">
        <f>PMT($B$4,$B$5,-$H$4)</f>
        <v>2018.3300946727375</v>
      </c>
      <c r="H39" s="28">
        <f t="shared" si="1"/>
        <v>195114.04942435879</v>
      </c>
      <c r="J39" s="1">
        <v>35</v>
      </c>
      <c r="K39" s="28">
        <f>N38*$B$4</f>
        <v>1684.6666666666697</v>
      </c>
      <c r="L39" s="28">
        <f>$B$6/$B$5</f>
        <v>666.66666666666663</v>
      </c>
      <c r="M39" s="28">
        <f t="shared" si="4"/>
        <v>2351.3333333333362</v>
      </c>
      <c r="N39" s="28">
        <f t="shared" si="5"/>
        <v>176666.66666666701</v>
      </c>
    </row>
    <row r="40" spans="4:14" x14ac:dyDescent="0.25">
      <c r="D40" s="1">
        <v>36</v>
      </c>
      <c r="E40" s="28">
        <f>H39*$B$4</f>
        <v>1853.5834695314084</v>
      </c>
      <c r="F40" s="29">
        <f t="shared" si="0"/>
        <v>164.7466251413291</v>
      </c>
      <c r="G40" s="29">
        <f>PMT($B$4,$B$5,-$H$4)</f>
        <v>2018.3300946727375</v>
      </c>
      <c r="H40" s="28">
        <f t="shared" si="1"/>
        <v>194949.30279921746</v>
      </c>
      <c r="J40" s="1">
        <v>36</v>
      </c>
      <c r="K40" s="28">
        <f>N39*$B$4</f>
        <v>1678.3333333333364</v>
      </c>
      <c r="L40" s="28">
        <f>$B$6/$B$5</f>
        <v>666.66666666666663</v>
      </c>
      <c r="M40" s="28">
        <f t="shared" si="4"/>
        <v>2345.0000000000032</v>
      </c>
      <c r="N40" s="28">
        <f t="shared" si="5"/>
        <v>176000.00000000035</v>
      </c>
    </row>
    <row r="41" spans="4:14" x14ac:dyDescent="0.25">
      <c r="D41" s="1">
        <v>37</v>
      </c>
      <c r="E41" s="28">
        <f>H40*$B$4</f>
        <v>1852.0183765925658</v>
      </c>
      <c r="F41" s="29">
        <f t="shared" si="0"/>
        <v>166.31171808017166</v>
      </c>
      <c r="G41" s="29">
        <f>PMT($B$4,$B$5,-$H$4)</f>
        <v>2018.3300946727375</v>
      </c>
      <c r="H41" s="28">
        <f t="shared" si="1"/>
        <v>194782.9910811373</v>
      </c>
      <c r="J41" s="1">
        <v>37</v>
      </c>
      <c r="K41" s="28">
        <f>N40*$B$4</f>
        <v>1672.0000000000032</v>
      </c>
      <c r="L41" s="28">
        <f>$B$6/$B$5</f>
        <v>666.66666666666663</v>
      </c>
      <c r="M41" s="28">
        <f t="shared" si="4"/>
        <v>2338.6666666666697</v>
      </c>
      <c r="N41" s="28">
        <f t="shared" si="5"/>
        <v>175333.33333333369</v>
      </c>
    </row>
    <row r="42" spans="4:14" x14ac:dyDescent="0.25">
      <c r="D42" s="1">
        <v>38</v>
      </c>
      <c r="E42" s="28">
        <f>H41*$B$4</f>
        <v>1850.4384152708042</v>
      </c>
      <c r="F42" s="29">
        <f t="shared" si="0"/>
        <v>167.89167940193329</v>
      </c>
      <c r="G42" s="29">
        <f>PMT($B$4,$B$5,-$H$4)</f>
        <v>2018.3300946727375</v>
      </c>
      <c r="H42" s="28">
        <f t="shared" si="1"/>
        <v>194615.09940173535</v>
      </c>
      <c r="J42" s="1">
        <v>38</v>
      </c>
      <c r="K42" s="28">
        <f>N41*$B$4</f>
        <v>1665.6666666666699</v>
      </c>
      <c r="L42" s="28">
        <f>$B$6/$B$5</f>
        <v>666.66666666666663</v>
      </c>
      <c r="M42" s="28">
        <f t="shared" si="4"/>
        <v>2332.3333333333367</v>
      </c>
      <c r="N42" s="28">
        <f t="shared" si="5"/>
        <v>174666.66666666704</v>
      </c>
    </row>
    <row r="43" spans="4:14" x14ac:dyDescent="0.25">
      <c r="D43" s="1">
        <v>39</v>
      </c>
      <c r="E43" s="28">
        <f>H42*$B$4</f>
        <v>1848.8434443164858</v>
      </c>
      <c r="F43" s="29">
        <f t="shared" si="0"/>
        <v>169.48665035625163</v>
      </c>
      <c r="G43" s="29">
        <f>PMT($B$4,$B$5,-$H$4)</f>
        <v>2018.3300946727375</v>
      </c>
      <c r="H43" s="28">
        <f t="shared" si="1"/>
        <v>194445.61275137909</v>
      </c>
      <c r="J43" s="1">
        <v>39</v>
      </c>
      <c r="K43" s="28">
        <f>N42*$B$4</f>
        <v>1659.3333333333369</v>
      </c>
      <c r="L43" s="28">
        <f>$B$6/$B$5</f>
        <v>666.66666666666663</v>
      </c>
      <c r="M43" s="28">
        <f t="shared" si="4"/>
        <v>2326.0000000000036</v>
      </c>
      <c r="N43" s="28">
        <f t="shared" si="5"/>
        <v>174000.00000000038</v>
      </c>
    </row>
    <row r="44" spans="4:14" x14ac:dyDescent="0.25">
      <c r="D44" s="1">
        <v>40</v>
      </c>
      <c r="E44" s="28">
        <f>H43*$B$4</f>
        <v>1847.2333211381012</v>
      </c>
      <c r="F44" s="29">
        <f t="shared" si="0"/>
        <v>171.09677353463621</v>
      </c>
      <c r="G44" s="29">
        <f>PMT($B$4,$B$5,-$H$4)</f>
        <v>2018.3300946727375</v>
      </c>
      <c r="H44" s="28">
        <f t="shared" si="1"/>
        <v>194274.51597784445</v>
      </c>
      <c r="J44" s="1">
        <v>40</v>
      </c>
      <c r="K44" s="28">
        <f>N43*$B$4</f>
        <v>1653.0000000000036</v>
      </c>
      <c r="L44" s="28">
        <f>$B$6/$B$5</f>
        <v>666.66666666666663</v>
      </c>
      <c r="M44" s="28">
        <f t="shared" si="4"/>
        <v>2319.6666666666702</v>
      </c>
      <c r="N44" s="28">
        <f t="shared" si="5"/>
        <v>173333.33333333372</v>
      </c>
    </row>
    <row r="45" spans="4:14" x14ac:dyDescent="0.25">
      <c r="D45" s="1">
        <v>41</v>
      </c>
      <c r="E45" s="28">
        <f>H44*$B$4</f>
        <v>1845.6079017895222</v>
      </c>
      <c r="F45" s="29">
        <f t="shared" si="0"/>
        <v>172.72219288321526</v>
      </c>
      <c r="G45" s="29">
        <f>PMT($B$4,$B$5,-$H$4)</f>
        <v>2018.3300946727375</v>
      </c>
      <c r="H45" s="28">
        <f t="shared" si="1"/>
        <v>194101.79378496122</v>
      </c>
      <c r="J45" s="1">
        <v>41</v>
      </c>
      <c r="K45" s="28">
        <f>N44*$B$4</f>
        <v>1646.6666666666704</v>
      </c>
      <c r="L45" s="28">
        <f>$B$6/$B$5</f>
        <v>666.66666666666663</v>
      </c>
      <c r="M45" s="28">
        <f t="shared" si="4"/>
        <v>2313.3333333333371</v>
      </c>
      <c r="N45" s="28">
        <f t="shared" si="5"/>
        <v>172666.66666666706</v>
      </c>
    </row>
    <row r="46" spans="4:14" x14ac:dyDescent="0.25">
      <c r="D46" s="1">
        <v>42</v>
      </c>
      <c r="E46" s="28">
        <f>H45*$B$4</f>
        <v>1843.9670409571315</v>
      </c>
      <c r="F46" s="29">
        <f t="shared" si="0"/>
        <v>174.36305371560593</v>
      </c>
      <c r="G46" s="29">
        <f>PMT($B$4,$B$5,-$H$4)</f>
        <v>2018.3300946727375</v>
      </c>
      <c r="H46" s="28">
        <f t="shared" si="1"/>
        <v>193927.43073124561</v>
      </c>
      <c r="J46" s="1">
        <v>42</v>
      </c>
      <c r="K46" s="28">
        <f>N45*$B$4</f>
        <v>1640.3333333333371</v>
      </c>
      <c r="L46" s="28">
        <f>$B$6/$B$5</f>
        <v>666.66666666666663</v>
      </c>
      <c r="M46" s="28">
        <f t="shared" si="4"/>
        <v>2307.0000000000036</v>
      </c>
      <c r="N46" s="28">
        <f t="shared" si="5"/>
        <v>172000.00000000041</v>
      </c>
    </row>
    <row r="47" spans="4:14" x14ac:dyDescent="0.25">
      <c r="D47" s="1">
        <v>43</v>
      </c>
      <c r="E47" s="28">
        <f>H46*$B$4</f>
        <v>1842.3105919468333</v>
      </c>
      <c r="F47" s="29">
        <f t="shared" si="0"/>
        <v>176.0195027259042</v>
      </c>
      <c r="G47" s="29">
        <f>PMT($B$4,$B$5,-$H$4)</f>
        <v>2018.3300946727375</v>
      </c>
      <c r="H47" s="28">
        <f t="shared" si="1"/>
        <v>193751.41122851969</v>
      </c>
      <c r="J47" s="1">
        <v>43</v>
      </c>
      <c r="K47" s="28">
        <f>N46*$B$4</f>
        <v>1634.0000000000039</v>
      </c>
      <c r="L47" s="28">
        <f>$B$6/$B$5</f>
        <v>666.66666666666663</v>
      </c>
      <c r="M47" s="28">
        <f t="shared" si="4"/>
        <v>2300.6666666666706</v>
      </c>
      <c r="N47" s="28">
        <f t="shared" si="5"/>
        <v>171333.33333333375</v>
      </c>
    </row>
    <row r="48" spans="4:14" x14ac:dyDescent="0.25">
      <c r="D48" s="1">
        <v>44</v>
      </c>
      <c r="E48" s="28">
        <f>H47*$B$4</f>
        <v>1840.638406670937</v>
      </c>
      <c r="F48" s="29">
        <f t="shared" si="0"/>
        <v>177.69168800180046</v>
      </c>
      <c r="G48" s="29">
        <f>PMT($B$4,$B$5,-$H$4)</f>
        <v>2018.3300946727375</v>
      </c>
      <c r="H48" s="28">
        <f t="shared" si="1"/>
        <v>193573.71954051789</v>
      </c>
      <c r="J48" s="1">
        <v>44</v>
      </c>
      <c r="K48" s="28">
        <f>N47*$B$4</f>
        <v>1627.6666666666706</v>
      </c>
      <c r="L48" s="28">
        <f>$B$6/$B$5</f>
        <v>666.66666666666663</v>
      </c>
      <c r="M48" s="28">
        <f t="shared" si="4"/>
        <v>2294.3333333333371</v>
      </c>
      <c r="N48" s="28">
        <f t="shared" si="5"/>
        <v>170666.66666666709</v>
      </c>
    </row>
    <row r="49" spans="4:14" x14ac:dyDescent="0.25">
      <c r="D49" s="1">
        <v>45</v>
      </c>
      <c r="E49" s="28">
        <f>H48*$B$4</f>
        <v>1838.9503356349198</v>
      </c>
      <c r="F49" s="29">
        <f t="shared" si="0"/>
        <v>179.37975903781762</v>
      </c>
      <c r="G49" s="29">
        <f>PMT($B$4,$B$5,-$H$4)</f>
        <v>2018.3300946727375</v>
      </c>
      <c r="H49" s="28">
        <f t="shared" si="1"/>
        <v>193394.33978148008</v>
      </c>
      <c r="J49" s="1">
        <v>45</v>
      </c>
      <c r="K49" s="28">
        <f>N48*$B$4</f>
        <v>1621.3333333333374</v>
      </c>
      <c r="L49" s="28">
        <f>$B$6/$B$5</f>
        <v>666.66666666666663</v>
      </c>
      <c r="M49" s="28">
        <f t="shared" si="4"/>
        <v>2288.0000000000041</v>
      </c>
      <c r="N49" s="28">
        <f t="shared" si="5"/>
        <v>170000.00000000044</v>
      </c>
    </row>
    <row r="50" spans="4:14" x14ac:dyDescent="0.25">
      <c r="D50" s="1">
        <v>46</v>
      </c>
      <c r="E50" s="28">
        <f>H49*$B$4</f>
        <v>1837.2462279240608</v>
      </c>
      <c r="F50" s="29">
        <f t="shared" si="0"/>
        <v>181.08386674867666</v>
      </c>
      <c r="G50" s="29">
        <f>PMT($B$4,$B$5,-$H$4)</f>
        <v>2018.3300946727375</v>
      </c>
      <c r="H50" s="28">
        <f t="shared" si="1"/>
        <v>193213.25591473142</v>
      </c>
      <c r="J50" s="1">
        <v>46</v>
      </c>
      <c r="K50" s="28">
        <f>N49*$B$4</f>
        <v>1615.0000000000041</v>
      </c>
      <c r="L50" s="28">
        <f>$B$6/$B$5</f>
        <v>666.66666666666663</v>
      </c>
      <c r="M50" s="28">
        <f t="shared" si="4"/>
        <v>2281.6666666666706</v>
      </c>
      <c r="N50" s="28">
        <f t="shared" si="5"/>
        <v>169333.33333333378</v>
      </c>
    </row>
    <row r="51" spans="4:14" x14ac:dyDescent="0.25">
      <c r="D51" s="1">
        <v>47</v>
      </c>
      <c r="E51" s="28">
        <f>H50*$B$4</f>
        <v>1835.5259311899483</v>
      </c>
      <c r="F51" s="29">
        <f t="shared" si="0"/>
        <v>182.80416348278914</v>
      </c>
      <c r="G51" s="29">
        <f>PMT($B$4,$B$5,-$H$4)</f>
        <v>2018.3300946727375</v>
      </c>
      <c r="H51" s="28">
        <f t="shared" si="1"/>
        <v>193030.45175124862</v>
      </c>
      <c r="J51" s="1">
        <v>47</v>
      </c>
      <c r="K51" s="28">
        <f>N50*$B$4</f>
        <v>1608.6666666666708</v>
      </c>
      <c r="L51" s="28">
        <f>$B$6/$B$5</f>
        <v>666.66666666666663</v>
      </c>
      <c r="M51" s="28">
        <f t="shared" si="4"/>
        <v>2275.3333333333376</v>
      </c>
      <c r="N51" s="28">
        <f t="shared" si="5"/>
        <v>168666.66666666712</v>
      </c>
    </row>
    <row r="52" spans="4:14" x14ac:dyDescent="0.25">
      <c r="D52" s="1">
        <v>48</v>
      </c>
      <c r="E52" s="28">
        <f>H51*$B$4</f>
        <v>1833.7892916368619</v>
      </c>
      <c r="F52" s="29">
        <f t="shared" si="0"/>
        <v>184.54080303587557</v>
      </c>
      <c r="G52" s="29">
        <f>PMT($B$4,$B$5,-$H$4)</f>
        <v>2018.3300946727375</v>
      </c>
      <c r="H52" s="28">
        <f t="shared" si="1"/>
        <v>192845.91094821275</v>
      </c>
      <c r="J52" s="1">
        <v>48</v>
      </c>
      <c r="K52" s="28">
        <f>N51*$B$4</f>
        <v>1602.3333333333376</v>
      </c>
      <c r="L52" s="28">
        <f>$B$6/$B$5</f>
        <v>666.66666666666663</v>
      </c>
      <c r="M52" s="28">
        <f t="shared" si="4"/>
        <v>2269.0000000000041</v>
      </c>
      <c r="N52" s="28">
        <f t="shared" si="5"/>
        <v>168000.00000000047</v>
      </c>
    </row>
    <row r="53" spans="4:14" x14ac:dyDescent="0.25">
      <c r="D53" s="1">
        <v>49</v>
      </c>
      <c r="E53" s="28">
        <f>H52*$B$4</f>
        <v>1832.0361540080212</v>
      </c>
      <c r="F53" s="29">
        <f t="shared" si="0"/>
        <v>186.29394066471627</v>
      </c>
      <c r="G53" s="29">
        <f>PMT($B$4,$B$5,-$H$4)</f>
        <v>2018.3300946727375</v>
      </c>
      <c r="H53" s="28">
        <f t="shared" si="1"/>
        <v>192659.61700754805</v>
      </c>
      <c r="J53" s="1">
        <v>49</v>
      </c>
      <c r="K53" s="28">
        <f>N52*$B$4</f>
        <v>1596.0000000000043</v>
      </c>
      <c r="L53" s="28">
        <f>$B$6/$B$5</f>
        <v>666.66666666666663</v>
      </c>
      <c r="M53" s="28">
        <f t="shared" si="4"/>
        <v>2262.6666666666711</v>
      </c>
      <c r="N53" s="28">
        <f t="shared" si="5"/>
        <v>167333.33333333381</v>
      </c>
    </row>
    <row r="54" spans="4:14" x14ac:dyDescent="0.25">
      <c r="D54" s="1">
        <v>50</v>
      </c>
      <c r="E54" s="28">
        <f>H53*$B$4</f>
        <v>1830.2663615717065</v>
      </c>
      <c r="F54" s="29">
        <f t="shared" si="0"/>
        <v>188.06373310103095</v>
      </c>
      <c r="G54" s="29">
        <f>PMT($B$4,$B$5,-$H$4)</f>
        <v>2018.3300946727375</v>
      </c>
      <c r="H54" s="28">
        <f t="shared" si="1"/>
        <v>192471.55327444701</v>
      </c>
      <c r="J54" s="1">
        <v>50</v>
      </c>
      <c r="K54" s="28">
        <f>N53*$B$4</f>
        <v>1589.6666666666711</v>
      </c>
      <c r="L54" s="28">
        <f>$B$6/$B$5</f>
        <v>666.66666666666663</v>
      </c>
      <c r="M54" s="28">
        <f t="shared" si="4"/>
        <v>2256.3333333333376</v>
      </c>
      <c r="N54" s="28">
        <f t="shared" si="5"/>
        <v>166666.66666666715</v>
      </c>
    </row>
    <row r="55" spans="4:14" x14ac:dyDescent="0.25">
      <c r="D55" s="1">
        <v>51</v>
      </c>
      <c r="E55" s="28">
        <f>H54*$B$4</f>
        <v>1828.4797561072467</v>
      </c>
      <c r="F55" s="29">
        <f t="shared" si="0"/>
        <v>189.8503385654908</v>
      </c>
      <c r="G55" s="29">
        <f>PMT($B$4,$B$5,-$H$4)</f>
        <v>2018.3300946727375</v>
      </c>
      <c r="H55" s="28">
        <f t="shared" si="1"/>
        <v>192281.70293588153</v>
      </c>
      <c r="J55" s="1">
        <v>51</v>
      </c>
      <c r="K55" s="28">
        <f>N54*$B$4</f>
        <v>1583.3333333333378</v>
      </c>
      <c r="L55" s="28">
        <f>$B$6/$B$5</f>
        <v>666.66666666666663</v>
      </c>
      <c r="M55" s="28">
        <f t="shared" si="4"/>
        <v>2250.0000000000045</v>
      </c>
      <c r="N55" s="28">
        <f t="shared" si="5"/>
        <v>166000.00000000049</v>
      </c>
    </row>
    <row r="56" spans="4:14" x14ac:dyDescent="0.25">
      <c r="D56" s="1">
        <v>52</v>
      </c>
      <c r="E56" s="28">
        <f>H55*$B$4</f>
        <v>1826.6761778908744</v>
      </c>
      <c r="F56" s="29">
        <f t="shared" si="0"/>
        <v>191.65391678186302</v>
      </c>
      <c r="G56" s="29">
        <f>PMT($B$4,$B$5,-$H$4)</f>
        <v>2018.3300946727375</v>
      </c>
      <c r="H56" s="28">
        <f t="shared" si="1"/>
        <v>192090.04901909968</v>
      </c>
      <c r="J56" s="1">
        <v>52</v>
      </c>
      <c r="K56" s="28">
        <f>N55*$B$4</f>
        <v>1577.0000000000045</v>
      </c>
      <c r="L56" s="28">
        <f>$B$6/$B$5</f>
        <v>666.66666666666663</v>
      </c>
      <c r="M56" s="28">
        <f t="shared" si="4"/>
        <v>2243.6666666666711</v>
      </c>
      <c r="N56" s="28">
        <f t="shared" si="5"/>
        <v>165333.33333333384</v>
      </c>
    </row>
    <row r="57" spans="4:14" x14ac:dyDescent="0.25">
      <c r="D57" s="1">
        <v>53</v>
      </c>
      <c r="E57" s="28">
        <f>H56*$B$4</f>
        <v>1824.855465681447</v>
      </c>
      <c r="F57" s="29">
        <f t="shared" si="0"/>
        <v>193.4746289912905</v>
      </c>
      <c r="G57" s="29">
        <f>PMT($B$4,$B$5,-$H$4)</f>
        <v>2018.3300946727375</v>
      </c>
      <c r="H57" s="28">
        <f t="shared" si="1"/>
        <v>191896.57439010838</v>
      </c>
      <c r="J57" s="1">
        <v>53</v>
      </c>
      <c r="K57" s="28">
        <f>N56*$B$4</f>
        <v>1570.6666666666715</v>
      </c>
      <c r="L57" s="28">
        <f>$B$6/$B$5</f>
        <v>666.66666666666663</v>
      </c>
      <c r="M57" s="28">
        <f t="shared" si="4"/>
        <v>2237.333333333338</v>
      </c>
      <c r="N57" s="28">
        <f t="shared" si="5"/>
        <v>164666.66666666718</v>
      </c>
    </row>
    <row r="58" spans="4:14" x14ac:dyDescent="0.25">
      <c r="D58" s="1">
        <v>54</v>
      </c>
      <c r="E58" s="28">
        <f>H57*$B$4</f>
        <v>1823.0174567060296</v>
      </c>
      <c r="F58" s="29">
        <f t="shared" si="0"/>
        <v>195.31263796670783</v>
      </c>
      <c r="G58" s="29">
        <f>PMT($B$4,$B$5,-$H$4)</f>
        <v>2018.3300946727375</v>
      </c>
      <c r="H58" s="28">
        <f t="shared" si="1"/>
        <v>191701.26175214167</v>
      </c>
      <c r="J58" s="1">
        <v>54</v>
      </c>
      <c r="K58" s="28">
        <f>N57*$B$4</f>
        <v>1564.3333333333383</v>
      </c>
      <c r="L58" s="28">
        <f>$B$6/$B$5</f>
        <v>666.66666666666663</v>
      </c>
      <c r="M58" s="28">
        <f t="shared" si="4"/>
        <v>2231.000000000005</v>
      </c>
      <c r="N58" s="28">
        <f t="shared" si="5"/>
        <v>164000.00000000052</v>
      </c>
    </row>
    <row r="59" spans="4:14" x14ac:dyDescent="0.25">
      <c r="D59" s="1">
        <v>55</v>
      </c>
      <c r="E59" s="28">
        <f>H58*$B$4</f>
        <v>1821.1619866453459</v>
      </c>
      <c r="F59" s="29">
        <f t="shared" si="0"/>
        <v>197.16810802739155</v>
      </c>
      <c r="G59" s="29">
        <f>PMT($B$4,$B$5,-$H$4)</f>
        <v>2018.3300946727375</v>
      </c>
      <c r="H59" s="28">
        <f t="shared" si="1"/>
        <v>191504.09364411427</v>
      </c>
      <c r="J59" s="1">
        <v>55</v>
      </c>
      <c r="K59" s="28">
        <f>N58*$B$4</f>
        <v>1558.000000000005</v>
      </c>
      <c r="L59" s="28">
        <f>$B$6/$B$5</f>
        <v>666.66666666666663</v>
      </c>
      <c r="M59" s="28">
        <f t="shared" si="4"/>
        <v>2224.6666666666715</v>
      </c>
      <c r="N59" s="28">
        <f t="shared" si="5"/>
        <v>163333.33333333387</v>
      </c>
    </row>
    <row r="60" spans="4:14" x14ac:dyDescent="0.25">
      <c r="D60" s="1">
        <v>56</v>
      </c>
      <c r="E60" s="28">
        <f>H59*$B$4</f>
        <v>1819.2888896190855</v>
      </c>
      <c r="F60" s="29">
        <f t="shared" si="0"/>
        <v>199.04120505365199</v>
      </c>
      <c r="G60" s="29">
        <f>PMT($B$4,$B$5,-$H$4)</f>
        <v>2018.3300946727375</v>
      </c>
      <c r="H60" s="28">
        <f t="shared" si="1"/>
        <v>191305.05243906062</v>
      </c>
      <c r="J60" s="1">
        <v>56</v>
      </c>
      <c r="K60" s="28">
        <f>N59*$B$4</f>
        <v>1551.6666666666717</v>
      </c>
      <c r="L60" s="28">
        <f>$B$6/$B$5</f>
        <v>666.66666666666663</v>
      </c>
      <c r="M60" s="28">
        <f t="shared" si="4"/>
        <v>2218.3333333333385</v>
      </c>
      <c r="N60" s="28">
        <f t="shared" si="5"/>
        <v>162666.66666666721</v>
      </c>
    </row>
    <row r="61" spans="4:14" x14ac:dyDescent="0.25">
      <c r="D61" s="1">
        <v>57</v>
      </c>
      <c r="E61" s="28">
        <f>H60*$B$4</f>
        <v>1817.3979981710759</v>
      </c>
      <c r="F61" s="29">
        <f t="shared" si="0"/>
        <v>200.93209650166159</v>
      </c>
      <c r="G61" s="29">
        <f>PMT($B$4,$B$5,-$H$4)</f>
        <v>2018.3300946727375</v>
      </c>
      <c r="H61" s="28">
        <f t="shared" si="1"/>
        <v>191104.12034255895</v>
      </c>
      <c r="J61" s="1">
        <v>57</v>
      </c>
      <c r="K61" s="28">
        <f>N60*$B$4</f>
        <v>1545.3333333333385</v>
      </c>
      <c r="L61" s="28">
        <f>$B$6/$B$5</f>
        <v>666.66666666666663</v>
      </c>
      <c r="M61" s="28">
        <f t="shared" si="4"/>
        <v>2212.000000000005</v>
      </c>
      <c r="N61" s="28">
        <f t="shared" si="5"/>
        <v>162000.00000000055</v>
      </c>
    </row>
    <row r="62" spans="4:14" x14ac:dyDescent="0.25">
      <c r="D62" s="1">
        <v>58</v>
      </c>
      <c r="E62" s="28">
        <f>H61*$B$4</f>
        <v>1815.48914325431</v>
      </c>
      <c r="F62" s="29">
        <f t="shared" si="0"/>
        <v>202.84095141842749</v>
      </c>
      <c r="G62" s="29">
        <f>PMT($B$4,$B$5,-$H$4)</f>
        <v>2018.3300946727375</v>
      </c>
      <c r="H62" s="28">
        <f t="shared" si="1"/>
        <v>190901.27939114053</v>
      </c>
      <c r="J62" s="1">
        <v>58</v>
      </c>
      <c r="K62" s="28">
        <f>N61*$B$4</f>
        <v>1539.0000000000052</v>
      </c>
      <c r="L62" s="28">
        <f>$B$6/$B$5</f>
        <v>666.66666666666663</v>
      </c>
      <c r="M62" s="28">
        <f t="shared" si="4"/>
        <v>2205.666666666672</v>
      </c>
      <c r="N62" s="28">
        <f t="shared" si="5"/>
        <v>161333.3333333339</v>
      </c>
    </row>
    <row r="63" spans="4:14" x14ac:dyDescent="0.25">
      <c r="D63" s="1">
        <v>59</v>
      </c>
      <c r="E63" s="28">
        <f>H62*$B$4</f>
        <v>1813.5621542158351</v>
      </c>
      <c r="F63" s="29">
        <f t="shared" si="0"/>
        <v>204.76794045690235</v>
      </c>
      <c r="G63" s="29">
        <f>PMT($B$4,$B$5,-$H$4)</f>
        <v>2018.3300946727375</v>
      </c>
      <c r="H63" s="28">
        <f t="shared" si="1"/>
        <v>190696.51145068364</v>
      </c>
      <c r="J63" s="1">
        <v>59</v>
      </c>
      <c r="K63" s="28">
        <f>N62*$B$4</f>
        <v>1532.666666666672</v>
      </c>
      <c r="L63" s="28">
        <f>$B$6/$B$5</f>
        <v>666.66666666666663</v>
      </c>
      <c r="M63" s="28">
        <f t="shared" si="4"/>
        <v>2199.3333333333385</v>
      </c>
      <c r="N63" s="28">
        <f t="shared" si="5"/>
        <v>160666.66666666724</v>
      </c>
    </row>
    <row r="64" spans="4:14" x14ac:dyDescent="0.25">
      <c r="D64" s="1">
        <v>60</v>
      </c>
      <c r="E64" s="28">
        <f>H63*$B$4</f>
        <v>1811.6168587814946</v>
      </c>
      <c r="F64" s="29">
        <f t="shared" si="0"/>
        <v>206.7132358912429</v>
      </c>
      <c r="G64" s="29">
        <f>PMT($B$4,$B$5,-$H$4)</f>
        <v>2018.3300946727375</v>
      </c>
      <c r="H64" s="28">
        <f t="shared" si="1"/>
        <v>190489.79821479239</v>
      </c>
      <c r="J64" s="1">
        <v>60</v>
      </c>
      <c r="K64" s="28">
        <f>N63*$B$4</f>
        <v>1526.3333333333387</v>
      </c>
      <c r="L64" s="28">
        <f>$B$6/$B$5</f>
        <v>666.66666666666663</v>
      </c>
      <c r="M64" s="28">
        <f t="shared" si="4"/>
        <v>2193.0000000000055</v>
      </c>
      <c r="N64" s="28">
        <f t="shared" si="5"/>
        <v>160000.00000000058</v>
      </c>
    </row>
    <row r="65" spans="4:14" x14ac:dyDescent="0.25">
      <c r="D65" s="1">
        <v>61</v>
      </c>
      <c r="E65" s="28">
        <f>H64*$B$4</f>
        <v>1809.6530830405277</v>
      </c>
      <c r="F65" s="29">
        <f t="shared" si="0"/>
        <v>208.67701163220977</v>
      </c>
      <c r="G65" s="29">
        <f>PMT($B$4,$B$5,-$H$4)</f>
        <v>2018.3300946727375</v>
      </c>
      <c r="H65" s="28">
        <f t="shared" si="1"/>
        <v>190281.12120316018</v>
      </c>
      <c r="J65" s="1">
        <v>61</v>
      </c>
      <c r="K65" s="28">
        <f>N64*$B$4</f>
        <v>1520.0000000000055</v>
      </c>
      <c r="L65" s="28">
        <f>$B$6/$B$5</f>
        <v>666.66666666666663</v>
      </c>
      <c r="M65" s="28">
        <f t="shared" si="4"/>
        <v>2186.666666666672</v>
      </c>
      <c r="N65" s="28">
        <f t="shared" si="5"/>
        <v>159333.33333333393</v>
      </c>
    </row>
    <row r="66" spans="4:14" x14ac:dyDescent="0.25">
      <c r="D66" s="1">
        <v>62</v>
      </c>
      <c r="E66" s="28">
        <f>H65*$B$4</f>
        <v>1807.6706514300215</v>
      </c>
      <c r="F66" s="29">
        <f t="shared" si="0"/>
        <v>210.65944324271595</v>
      </c>
      <c r="G66" s="29">
        <f>PMT($B$4,$B$5,-$H$4)</f>
        <v>2018.3300946727375</v>
      </c>
      <c r="H66" s="28">
        <f t="shared" si="1"/>
        <v>190070.46175991747</v>
      </c>
      <c r="J66" s="1">
        <v>62</v>
      </c>
      <c r="K66" s="28">
        <f>N65*$B$4</f>
        <v>1513.6666666666722</v>
      </c>
      <c r="L66" s="28">
        <f>$B$6/$B$5</f>
        <v>666.66666666666663</v>
      </c>
      <c r="M66" s="28">
        <f t="shared" si="4"/>
        <v>2180.3333333333389</v>
      </c>
      <c r="N66" s="28">
        <f t="shared" si="5"/>
        <v>158666.66666666727</v>
      </c>
    </row>
    <row r="67" spans="4:14" x14ac:dyDescent="0.25">
      <c r="D67" s="1">
        <v>63</v>
      </c>
      <c r="E67" s="28">
        <f>H66*$B$4</f>
        <v>1805.6693867192159</v>
      </c>
      <c r="F67" s="29">
        <f t="shared" si="0"/>
        <v>212.66070795352152</v>
      </c>
      <c r="G67" s="29">
        <f>PMT($B$4,$B$5,-$H$4)</f>
        <v>2018.3300946727375</v>
      </c>
      <c r="H67" s="28">
        <f t="shared" si="1"/>
        <v>189857.80105196394</v>
      </c>
      <c r="J67" s="1">
        <v>63</v>
      </c>
      <c r="K67" s="28">
        <f>N66*$B$4</f>
        <v>1507.3333333333389</v>
      </c>
      <c r="L67" s="28">
        <f>$B$6/$B$5</f>
        <v>666.66666666666663</v>
      </c>
      <c r="M67" s="28">
        <f t="shared" si="4"/>
        <v>2174.0000000000055</v>
      </c>
      <c r="N67" s="28">
        <f t="shared" si="5"/>
        <v>158000.00000000061</v>
      </c>
    </row>
    <row r="68" spans="4:14" x14ac:dyDescent="0.25">
      <c r="D68" s="1">
        <v>64</v>
      </c>
      <c r="E68" s="28">
        <f>H67*$B$4</f>
        <v>1803.6491099936572</v>
      </c>
      <c r="F68" s="29">
        <f t="shared" si="0"/>
        <v>214.68098467908021</v>
      </c>
      <c r="G68" s="29">
        <f>PMT($B$4,$B$5,-$H$4)</f>
        <v>2018.3300946727375</v>
      </c>
      <c r="H68" s="28">
        <f t="shared" si="1"/>
        <v>189643.12006728485</v>
      </c>
      <c r="J68" s="1">
        <v>64</v>
      </c>
      <c r="K68" s="28">
        <f>N67*$B$4</f>
        <v>1501.0000000000057</v>
      </c>
      <c r="L68" s="28">
        <f>$B$6/$B$5</f>
        <v>666.66666666666663</v>
      </c>
      <c r="M68" s="28">
        <f t="shared" si="4"/>
        <v>2167.6666666666724</v>
      </c>
      <c r="N68" s="28">
        <f t="shared" si="5"/>
        <v>157333.33333333395</v>
      </c>
    </row>
    <row r="69" spans="4:14" x14ac:dyDescent="0.25">
      <c r="D69" s="1">
        <v>65</v>
      </c>
      <c r="E69" s="28">
        <f>H68*$B$4</f>
        <v>1801.609640639206</v>
      </c>
      <c r="F69" s="29">
        <f t="shared" si="0"/>
        <v>216.7204540335315</v>
      </c>
      <c r="G69" s="29">
        <f>PMT($B$4,$B$5,-$H$4)</f>
        <v>2018.3300946727375</v>
      </c>
      <c r="H69" s="28">
        <f t="shared" si="1"/>
        <v>189426.39961325133</v>
      </c>
      <c r="J69" s="1">
        <v>65</v>
      </c>
      <c r="K69" s="28">
        <f>N68*$B$4</f>
        <v>1494.6666666666724</v>
      </c>
      <c r="L69" s="28">
        <f>$B$6/$B$5</f>
        <v>666.66666666666663</v>
      </c>
      <c r="M69" s="28">
        <f t="shared" si="4"/>
        <v>2161.3333333333389</v>
      </c>
      <c r="N69" s="28">
        <f t="shared" si="5"/>
        <v>156666.6666666673</v>
      </c>
    </row>
    <row r="70" spans="4:14" x14ac:dyDescent="0.25">
      <c r="D70" s="1">
        <v>66</v>
      </c>
      <c r="E70" s="28">
        <f>H69*$B$4</f>
        <v>1799.5507963258876</v>
      </c>
      <c r="F70" s="29">
        <f t="shared" ref="F70:F133" si="6">G70-E70</f>
        <v>218.77929834684983</v>
      </c>
      <c r="G70" s="29">
        <f>PMT($B$4,$B$5,-$H$4)</f>
        <v>2018.3300946727375</v>
      </c>
      <c r="H70" s="28">
        <f t="shared" ref="H70:H133" si="7">H69-F70</f>
        <v>189207.62031490449</v>
      </c>
      <c r="J70" s="1">
        <v>66</v>
      </c>
      <c r="K70" s="28">
        <f>N69*$B$4</f>
        <v>1488.3333333333394</v>
      </c>
      <c r="L70" s="28">
        <f>$B$6/$B$5</f>
        <v>666.66666666666663</v>
      </c>
      <c r="M70" s="28">
        <f t="shared" si="4"/>
        <v>2155.0000000000059</v>
      </c>
      <c r="N70" s="28">
        <f t="shared" si="5"/>
        <v>156000.00000000064</v>
      </c>
    </row>
    <row r="71" spans="4:14" x14ac:dyDescent="0.25">
      <c r="D71" s="1">
        <v>67</v>
      </c>
      <c r="E71" s="28">
        <f>H70*$B$4</f>
        <v>1797.4723929915926</v>
      </c>
      <c r="F71" s="29">
        <f t="shared" si="6"/>
        <v>220.85770168114482</v>
      </c>
      <c r="G71" s="29">
        <f>PMT($B$4,$B$5,-$H$4)</f>
        <v>2018.3300946727375</v>
      </c>
      <c r="H71" s="28">
        <f t="shared" si="7"/>
        <v>188986.76261322334</v>
      </c>
      <c r="J71" s="1">
        <v>67</v>
      </c>
      <c r="K71" s="28">
        <f>N70*$B$4</f>
        <v>1482.0000000000061</v>
      </c>
      <c r="L71" s="28">
        <f>$B$6/$B$5</f>
        <v>666.66666666666663</v>
      </c>
      <c r="M71" s="28">
        <f t="shared" si="4"/>
        <v>2148.6666666666729</v>
      </c>
      <c r="N71" s="28">
        <f t="shared" si="5"/>
        <v>155333.33333333398</v>
      </c>
    </row>
    <row r="72" spans="4:14" x14ac:dyDescent="0.25">
      <c r="D72" s="1">
        <v>68</v>
      </c>
      <c r="E72" s="28">
        <f>H71*$B$4</f>
        <v>1795.3742448256216</v>
      </c>
      <c r="F72" s="29">
        <f t="shared" si="6"/>
        <v>222.95584984711581</v>
      </c>
      <c r="G72" s="29">
        <f>PMT($B$4,$B$5,-$H$4)</f>
        <v>2018.3300946727375</v>
      </c>
      <c r="H72" s="28">
        <f t="shared" si="7"/>
        <v>188763.80676337623</v>
      </c>
      <c r="J72" s="1">
        <v>68</v>
      </c>
      <c r="K72" s="28">
        <f>N71*$B$4</f>
        <v>1475.6666666666729</v>
      </c>
      <c r="L72" s="28">
        <f>$B$6/$B$5</f>
        <v>666.66666666666663</v>
      </c>
      <c r="M72" s="28">
        <f t="shared" si="4"/>
        <v>2142.3333333333394</v>
      </c>
      <c r="N72" s="28">
        <f t="shared" si="5"/>
        <v>154666.66666666733</v>
      </c>
    </row>
    <row r="73" spans="4:14" x14ac:dyDescent="0.25">
      <c r="D73" s="1">
        <v>69</v>
      </c>
      <c r="E73" s="28">
        <f>H72*$B$4</f>
        <v>1793.2561642520741</v>
      </c>
      <c r="F73" s="29">
        <f t="shared" si="6"/>
        <v>225.07393042066337</v>
      </c>
      <c r="G73" s="29">
        <f>PMT($B$4,$B$5,-$H$4)</f>
        <v>2018.3300946727375</v>
      </c>
      <c r="H73" s="28">
        <f t="shared" si="7"/>
        <v>188538.73283295557</v>
      </c>
      <c r="J73" s="1">
        <v>69</v>
      </c>
      <c r="K73" s="28">
        <f>N72*$B$4</f>
        <v>1469.3333333333396</v>
      </c>
      <c r="L73" s="28">
        <f>$B$6/$B$5</f>
        <v>666.66666666666663</v>
      </c>
      <c r="M73" s="28">
        <f t="shared" ref="M73:M136" si="8">L73+K73</f>
        <v>2136.0000000000064</v>
      </c>
      <c r="N73" s="28">
        <f t="shared" ref="N73:N136" si="9">N72-L73</f>
        <v>154000.00000000067</v>
      </c>
    </row>
    <row r="74" spans="4:14" x14ac:dyDescent="0.25">
      <c r="D74" s="1">
        <v>70</v>
      </c>
      <c r="E74" s="28">
        <f>H73*$B$4</f>
        <v>1791.1179619130778</v>
      </c>
      <c r="F74" s="29">
        <f t="shared" si="6"/>
        <v>227.21213275965965</v>
      </c>
      <c r="G74" s="29">
        <f>PMT($B$4,$B$5,-$H$4)</f>
        <v>2018.3300946727375</v>
      </c>
      <c r="H74" s="28">
        <f t="shared" si="7"/>
        <v>188311.52070019592</v>
      </c>
      <c r="J74" s="1">
        <v>70</v>
      </c>
      <c r="K74" s="28">
        <f>N73*$B$4</f>
        <v>1463.0000000000064</v>
      </c>
      <c r="L74" s="28">
        <f>$B$6/$B$5</f>
        <v>666.66666666666663</v>
      </c>
      <c r="M74" s="28">
        <f t="shared" si="8"/>
        <v>2129.6666666666729</v>
      </c>
      <c r="N74" s="28">
        <f t="shared" si="9"/>
        <v>153333.33333333401</v>
      </c>
    </row>
    <row r="75" spans="4:14" x14ac:dyDescent="0.25">
      <c r="D75" s="1">
        <v>71</v>
      </c>
      <c r="E75" s="28">
        <f>H74*$B$4</f>
        <v>1788.9594466518613</v>
      </c>
      <c r="F75" s="29">
        <f t="shared" si="6"/>
        <v>229.37064802087616</v>
      </c>
      <c r="G75" s="29">
        <f>PMT($B$4,$B$5,-$H$4)</f>
        <v>2018.3300946727375</v>
      </c>
      <c r="H75" s="28">
        <f t="shared" si="7"/>
        <v>188082.15005217504</v>
      </c>
      <c r="J75" s="1">
        <v>71</v>
      </c>
      <c r="K75" s="28">
        <f>N74*$B$4</f>
        <v>1456.6666666666731</v>
      </c>
      <c r="L75" s="28">
        <f>$B$6/$B$5</f>
        <v>666.66666666666663</v>
      </c>
      <c r="M75" s="28">
        <f t="shared" si="8"/>
        <v>2123.3333333333399</v>
      </c>
      <c r="N75" s="28">
        <f t="shared" si="9"/>
        <v>152666.66666666736</v>
      </c>
    </row>
    <row r="76" spans="4:14" x14ac:dyDescent="0.25">
      <c r="D76" s="1">
        <v>72</v>
      </c>
      <c r="E76" s="28">
        <f>H75*$B$4</f>
        <v>1786.7804254956629</v>
      </c>
      <c r="F76" s="29">
        <f t="shared" si="6"/>
        <v>231.54966917707452</v>
      </c>
      <c r="G76" s="29">
        <f>PMT($B$4,$B$5,-$H$4)</f>
        <v>2018.3300946727375</v>
      </c>
      <c r="H76" s="28">
        <f t="shared" si="7"/>
        <v>187850.60038299797</v>
      </c>
      <c r="J76" s="1">
        <v>72</v>
      </c>
      <c r="K76" s="28">
        <f>N75*$B$4</f>
        <v>1450.3333333333399</v>
      </c>
      <c r="L76" s="28">
        <f>$B$6/$B$5</f>
        <v>666.66666666666663</v>
      </c>
      <c r="M76" s="28">
        <f t="shared" si="8"/>
        <v>2117.0000000000064</v>
      </c>
      <c r="N76" s="28">
        <f t="shared" si="9"/>
        <v>152000.0000000007</v>
      </c>
    </row>
    <row r="77" spans="4:14" x14ac:dyDescent="0.25">
      <c r="D77" s="1">
        <v>73</v>
      </c>
      <c r="E77" s="28">
        <f>H76*$B$4</f>
        <v>1784.5807036384808</v>
      </c>
      <c r="F77" s="29">
        <f t="shared" si="6"/>
        <v>233.74939103425663</v>
      </c>
      <c r="G77" s="29">
        <f>PMT($B$4,$B$5,-$H$4)</f>
        <v>2018.3300946727375</v>
      </c>
      <c r="H77" s="28">
        <f t="shared" si="7"/>
        <v>187616.85099196373</v>
      </c>
      <c r="J77" s="1">
        <v>73</v>
      </c>
      <c r="K77" s="28">
        <f>N76*$B$4</f>
        <v>1444.0000000000066</v>
      </c>
      <c r="L77" s="28">
        <f>$B$6/$B$5</f>
        <v>666.66666666666663</v>
      </c>
      <c r="M77" s="28">
        <f t="shared" si="8"/>
        <v>2110.6666666666733</v>
      </c>
      <c r="N77" s="28">
        <f t="shared" si="9"/>
        <v>151333.33333333404</v>
      </c>
    </row>
    <row r="78" spans="4:14" x14ac:dyDescent="0.25">
      <c r="D78" s="1">
        <v>74</v>
      </c>
      <c r="E78" s="28">
        <f>H77*$B$4</f>
        <v>1782.3600844236553</v>
      </c>
      <c r="F78" s="29">
        <f t="shared" si="6"/>
        <v>235.97001024908218</v>
      </c>
      <c r="G78" s="29">
        <f>PMT($B$4,$B$5,-$H$4)</f>
        <v>2018.3300946727375</v>
      </c>
      <c r="H78" s="28">
        <f t="shared" si="7"/>
        <v>187380.88098171464</v>
      </c>
      <c r="J78" s="1">
        <v>74</v>
      </c>
      <c r="K78" s="28">
        <f>N77*$B$4</f>
        <v>1437.6666666666733</v>
      </c>
      <c r="L78" s="28">
        <f>$B$6/$B$5</f>
        <v>666.66666666666663</v>
      </c>
      <c r="M78" s="28">
        <f t="shared" si="8"/>
        <v>2104.3333333333399</v>
      </c>
      <c r="N78" s="28">
        <f t="shared" si="9"/>
        <v>150666.66666666738</v>
      </c>
    </row>
    <row r="79" spans="4:14" x14ac:dyDescent="0.25">
      <c r="D79" s="1">
        <v>75</v>
      </c>
      <c r="E79" s="28">
        <f>H78*$B$4</f>
        <v>1780.118369326289</v>
      </c>
      <c r="F79" s="29">
        <f t="shared" si="6"/>
        <v>238.21172534644847</v>
      </c>
      <c r="G79" s="29">
        <f>PMT($B$4,$B$5,-$H$4)</f>
        <v>2018.3300946727375</v>
      </c>
      <c r="H79" s="28">
        <f t="shared" si="7"/>
        <v>187142.66925636819</v>
      </c>
      <c r="J79" s="1">
        <v>75</v>
      </c>
      <c r="K79" s="28">
        <f>N78*$B$4</f>
        <v>1431.3333333333401</v>
      </c>
      <c r="L79" s="28">
        <f>$B$6/$B$5</f>
        <v>666.66666666666663</v>
      </c>
      <c r="M79" s="28">
        <f t="shared" si="8"/>
        <v>2098.0000000000068</v>
      </c>
      <c r="N79" s="28">
        <f t="shared" si="9"/>
        <v>150000.00000000073</v>
      </c>
    </row>
    <row r="80" spans="4:14" x14ac:dyDescent="0.25">
      <c r="D80" s="1">
        <v>76</v>
      </c>
      <c r="E80" s="28">
        <f>H79*$B$4</f>
        <v>1777.8553579354978</v>
      </c>
      <c r="F80" s="29">
        <f t="shared" si="6"/>
        <v>240.47473673723971</v>
      </c>
      <c r="G80" s="29">
        <f>PMT($B$4,$B$5,-$H$4)</f>
        <v>2018.3300946727375</v>
      </c>
      <c r="H80" s="28">
        <f t="shared" si="7"/>
        <v>186902.19451963095</v>
      </c>
      <c r="J80" s="1">
        <v>76</v>
      </c>
      <c r="K80" s="28">
        <f>N79*$B$4</f>
        <v>1425.0000000000068</v>
      </c>
      <c r="L80" s="28">
        <f>$B$6/$B$5</f>
        <v>666.66666666666663</v>
      </c>
      <c r="M80" s="28">
        <f t="shared" si="8"/>
        <v>2091.6666666666733</v>
      </c>
      <c r="N80" s="28">
        <f t="shared" si="9"/>
        <v>149333.33333333407</v>
      </c>
    </row>
    <row r="81" spans="4:14" x14ac:dyDescent="0.25">
      <c r="D81" s="1">
        <v>77</v>
      </c>
      <c r="E81" s="28">
        <f>H80*$B$4</f>
        <v>1775.5708479364939</v>
      </c>
      <c r="F81" s="29">
        <f t="shared" si="6"/>
        <v>242.75924673624354</v>
      </c>
      <c r="G81" s="29">
        <f>PMT($B$4,$B$5,-$H$4)</f>
        <v>2018.3300946727375</v>
      </c>
      <c r="H81" s="28">
        <f t="shared" si="7"/>
        <v>186659.43527289471</v>
      </c>
      <c r="J81" s="1">
        <v>77</v>
      </c>
      <c r="K81" s="28">
        <f>N80*$B$4</f>
        <v>1418.6666666666736</v>
      </c>
      <c r="L81" s="28">
        <f>$B$6/$B$5</f>
        <v>666.66666666666663</v>
      </c>
      <c r="M81" s="28">
        <f t="shared" si="8"/>
        <v>2085.3333333333403</v>
      </c>
      <c r="N81" s="28">
        <f t="shared" si="9"/>
        <v>148666.66666666741</v>
      </c>
    </row>
    <row r="82" spans="4:14" x14ac:dyDescent="0.25">
      <c r="D82" s="1">
        <v>78</v>
      </c>
      <c r="E82" s="28">
        <f>H81*$B$4</f>
        <v>1773.2646350924997</v>
      </c>
      <c r="F82" s="29">
        <f t="shared" si="6"/>
        <v>245.06545958023776</v>
      </c>
      <c r="G82" s="29">
        <f>PMT($B$4,$B$5,-$H$4)</f>
        <v>2018.3300946727375</v>
      </c>
      <c r="H82" s="28">
        <f t="shared" si="7"/>
        <v>186414.36981331446</v>
      </c>
      <c r="J82" s="1">
        <v>78</v>
      </c>
      <c r="K82" s="28">
        <f>N81*$B$4</f>
        <v>1412.3333333333403</v>
      </c>
      <c r="L82" s="28">
        <f>$B$6/$B$5</f>
        <v>666.66666666666663</v>
      </c>
      <c r="M82" s="28">
        <f t="shared" si="8"/>
        <v>2079.0000000000068</v>
      </c>
      <c r="N82" s="28">
        <f t="shared" si="9"/>
        <v>148000.00000000076</v>
      </c>
    </row>
    <row r="83" spans="4:14" x14ac:dyDescent="0.25">
      <c r="D83" s="1">
        <v>79</v>
      </c>
      <c r="E83" s="28">
        <f>H82*$B$4</f>
        <v>1770.9365132264875</v>
      </c>
      <c r="F83" s="29">
        <f t="shared" si="6"/>
        <v>247.39358144624998</v>
      </c>
      <c r="G83" s="29">
        <f>PMT($B$4,$B$5,-$H$4)</f>
        <v>2018.3300946727375</v>
      </c>
      <c r="H83" s="28">
        <f t="shared" si="7"/>
        <v>186166.9762318682</v>
      </c>
      <c r="J83" s="1">
        <v>79</v>
      </c>
      <c r="K83" s="28">
        <f>N82*$B$4</f>
        <v>1406.000000000007</v>
      </c>
      <c r="L83" s="28">
        <f>$B$6/$B$5</f>
        <v>666.66666666666663</v>
      </c>
      <c r="M83" s="28">
        <f t="shared" si="8"/>
        <v>2072.6666666666738</v>
      </c>
      <c r="N83" s="28">
        <f t="shared" si="9"/>
        <v>147333.3333333341</v>
      </c>
    </row>
    <row r="84" spans="4:14" x14ac:dyDescent="0.25">
      <c r="D84" s="1">
        <v>80</v>
      </c>
      <c r="E84" s="28">
        <f>H83*$B$4</f>
        <v>1768.586274202748</v>
      </c>
      <c r="F84" s="29">
        <f t="shared" si="6"/>
        <v>249.74382046998949</v>
      </c>
      <c r="G84" s="29">
        <f>PMT($B$4,$B$5,-$H$4)</f>
        <v>2018.3300946727375</v>
      </c>
      <c r="H84" s="28">
        <f t="shared" si="7"/>
        <v>185917.2324113982</v>
      </c>
      <c r="J84" s="1">
        <v>80</v>
      </c>
      <c r="K84" s="28">
        <f>N83*$B$4</f>
        <v>1399.666666666674</v>
      </c>
      <c r="L84" s="28">
        <f>$B$6/$B$5</f>
        <v>666.66666666666663</v>
      </c>
      <c r="M84" s="28">
        <f t="shared" si="8"/>
        <v>2066.3333333333408</v>
      </c>
      <c r="N84" s="28">
        <f t="shared" si="9"/>
        <v>146666.66666666744</v>
      </c>
    </row>
    <row r="85" spans="4:14" x14ac:dyDescent="0.25">
      <c r="D85" s="1">
        <v>81</v>
      </c>
      <c r="E85" s="28">
        <f>H84*$B$4</f>
        <v>1766.2137079082829</v>
      </c>
      <c r="F85" s="29">
        <f t="shared" si="6"/>
        <v>252.11638676445455</v>
      </c>
      <c r="G85" s="29">
        <f>PMT($B$4,$B$5,-$H$4)</f>
        <v>2018.3300946727375</v>
      </c>
      <c r="H85" s="28">
        <f t="shared" si="7"/>
        <v>185665.11602463375</v>
      </c>
      <c r="J85" s="1">
        <v>81</v>
      </c>
      <c r="K85" s="28">
        <f>N84*$B$4</f>
        <v>1393.3333333333408</v>
      </c>
      <c r="L85" s="28">
        <f>$B$6/$B$5</f>
        <v>666.66666666666663</v>
      </c>
      <c r="M85" s="28">
        <f t="shared" si="8"/>
        <v>2060.0000000000073</v>
      </c>
      <c r="N85" s="28">
        <f t="shared" si="9"/>
        <v>146000.00000000079</v>
      </c>
    </row>
    <row r="86" spans="4:14" x14ac:dyDescent="0.25">
      <c r="D86" s="1">
        <v>82</v>
      </c>
      <c r="E86" s="28">
        <f>H85*$B$4</f>
        <v>1763.8186022340205</v>
      </c>
      <c r="F86" s="29">
        <f t="shared" si="6"/>
        <v>254.51149243871691</v>
      </c>
      <c r="G86" s="29">
        <f>PMT($B$4,$B$5,-$H$4)</f>
        <v>2018.3300946727375</v>
      </c>
      <c r="H86" s="28">
        <f t="shared" si="7"/>
        <v>185410.60453219502</v>
      </c>
      <c r="J86" s="1">
        <v>82</v>
      </c>
      <c r="K86" s="28">
        <f>N85*$B$4</f>
        <v>1387.0000000000075</v>
      </c>
      <c r="L86" s="28">
        <f>$B$6/$B$5</f>
        <v>666.66666666666663</v>
      </c>
      <c r="M86" s="28">
        <f t="shared" si="8"/>
        <v>2053.6666666666742</v>
      </c>
      <c r="N86" s="28">
        <f t="shared" si="9"/>
        <v>145333.33333333413</v>
      </c>
    </row>
    <row r="87" spans="4:14" x14ac:dyDescent="0.25">
      <c r="D87" s="1">
        <v>83</v>
      </c>
      <c r="E87" s="28">
        <f>H86*$B$4</f>
        <v>1761.4007430558527</v>
      </c>
      <c r="F87" s="29">
        <f t="shared" si="6"/>
        <v>256.92935161688479</v>
      </c>
      <c r="G87" s="29">
        <f>PMT($B$4,$B$5,-$H$4)</f>
        <v>2018.3300946727375</v>
      </c>
      <c r="H87" s="28">
        <f t="shared" si="7"/>
        <v>185153.67518057814</v>
      </c>
      <c r="J87" s="1">
        <v>83</v>
      </c>
      <c r="K87" s="28">
        <f>N86*$B$4</f>
        <v>1380.6666666666742</v>
      </c>
      <c r="L87" s="28">
        <f>$B$6/$B$5</f>
        <v>666.66666666666663</v>
      </c>
      <c r="M87" s="28">
        <f t="shared" si="8"/>
        <v>2047.3333333333408</v>
      </c>
      <c r="N87" s="28">
        <f t="shared" si="9"/>
        <v>144666.66666666747</v>
      </c>
    </row>
    <row r="88" spans="4:14" x14ac:dyDescent="0.25">
      <c r="D88" s="1">
        <v>84</v>
      </c>
      <c r="E88" s="28">
        <f>H87*$B$4</f>
        <v>1758.9599142154923</v>
      </c>
      <c r="F88" s="29">
        <f t="shared" si="6"/>
        <v>259.37018045724517</v>
      </c>
      <c r="G88" s="29">
        <f>PMT($B$4,$B$5,-$H$4)</f>
        <v>2018.3300946727375</v>
      </c>
      <c r="H88" s="28">
        <f t="shared" si="7"/>
        <v>184894.30500012089</v>
      </c>
      <c r="J88" s="1">
        <v>84</v>
      </c>
      <c r="K88" s="28">
        <f>N87*$B$4</f>
        <v>1374.333333333341</v>
      </c>
      <c r="L88" s="28">
        <f>$B$6/$B$5</f>
        <v>666.66666666666663</v>
      </c>
      <c r="M88" s="28">
        <f t="shared" si="8"/>
        <v>2041.0000000000077</v>
      </c>
      <c r="N88" s="28">
        <f t="shared" si="9"/>
        <v>144000.00000000081</v>
      </c>
    </row>
    <row r="89" spans="4:14" x14ac:dyDescent="0.25">
      <c r="D89" s="1">
        <v>85</v>
      </c>
      <c r="E89" s="28">
        <f>H88*$B$4</f>
        <v>1756.4958975011484</v>
      </c>
      <c r="F89" s="29">
        <f t="shared" si="6"/>
        <v>261.83419717158904</v>
      </c>
      <c r="G89" s="29">
        <f>PMT($B$4,$B$5,-$H$4)</f>
        <v>2018.3300946727375</v>
      </c>
      <c r="H89" s="28">
        <f t="shared" si="7"/>
        <v>184632.4708029493</v>
      </c>
      <c r="J89" s="1">
        <v>85</v>
      </c>
      <c r="K89" s="28">
        <f>N88*$B$4</f>
        <v>1368.0000000000077</v>
      </c>
      <c r="L89" s="28">
        <f>$B$6/$B$5</f>
        <v>666.66666666666663</v>
      </c>
      <c r="M89" s="28">
        <f t="shared" si="8"/>
        <v>2034.6666666666742</v>
      </c>
      <c r="N89" s="28">
        <f t="shared" si="9"/>
        <v>143333.33333333416</v>
      </c>
    </row>
    <row r="90" spans="4:14" x14ac:dyDescent="0.25">
      <c r="D90" s="1">
        <v>86</v>
      </c>
      <c r="E90" s="28">
        <f>H89*$B$4</f>
        <v>1754.0084726280184</v>
      </c>
      <c r="F90" s="29">
        <f t="shared" si="6"/>
        <v>264.32162204471911</v>
      </c>
      <c r="G90" s="29">
        <f>PMT($B$4,$B$5,-$H$4)</f>
        <v>2018.3300946727375</v>
      </c>
      <c r="H90" s="28">
        <f t="shared" si="7"/>
        <v>184368.14918090458</v>
      </c>
      <c r="J90" s="1">
        <v>86</v>
      </c>
      <c r="K90" s="28">
        <f>N89*$B$4</f>
        <v>1361.6666666666745</v>
      </c>
      <c r="L90" s="28">
        <f>$B$6/$B$5</f>
        <v>666.66666666666663</v>
      </c>
      <c r="M90" s="28">
        <f t="shared" si="8"/>
        <v>2028.3333333333412</v>
      </c>
      <c r="N90" s="28">
        <f t="shared" si="9"/>
        <v>142666.6666666675</v>
      </c>
    </row>
    <row r="91" spans="4:14" x14ac:dyDescent="0.25">
      <c r="D91" s="1">
        <v>87</v>
      </c>
      <c r="E91" s="28">
        <f>H90*$B$4</f>
        <v>1751.4974172185935</v>
      </c>
      <c r="F91" s="29">
        <f t="shared" si="6"/>
        <v>266.832677454144</v>
      </c>
      <c r="G91" s="29">
        <f>PMT($B$4,$B$5,-$H$4)</f>
        <v>2018.3300946727375</v>
      </c>
      <c r="H91" s="28">
        <f t="shared" si="7"/>
        <v>184101.31650345045</v>
      </c>
      <c r="J91" s="1">
        <v>87</v>
      </c>
      <c r="K91" s="28">
        <f>N90*$B$4</f>
        <v>1355.3333333333412</v>
      </c>
      <c r="L91" s="28">
        <f>$B$6/$B$5</f>
        <v>666.66666666666663</v>
      </c>
      <c r="M91" s="28">
        <f t="shared" si="8"/>
        <v>2022.0000000000077</v>
      </c>
      <c r="N91" s="28">
        <f t="shared" si="9"/>
        <v>142000.00000000084</v>
      </c>
    </row>
    <row r="92" spans="4:14" x14ac:dyDescent="0.25">
      <c r="D92" s="1">
        <v>88</v>
      </c>
      <c r="E92" s="28">
        <f>H91*$B$4</f>
        <v>1748.9625067827792</v>
      </c>
      <c r="F92" s="29">
        <f t="shared" si="6"/>
        <v>269.36758788995826</v>
      </c>
      <c r="G92" s="29">
        <f>PMT($B$4,$B$5,-$H$4)</f>
        <v>2018.3300946727375</v>
      </c>
      <c r="H92" s="28">
        <f t="shared" si="7"/>
        <v>183831.9489155605</v>
      </c>
      <c r="J92" s="1">
        <v>88</v>
      </c>
      <c r="K92" s="28">
        <f>N91*$B$4</f>
        <v>1349.000000000008</v>
      </c>
      <c r="L92" s="28">
        <f>$B$6/$B$5</f>
        <v>666.66666666666663</v>
      </c>
      <c r="M92" s="28">
        <f t="shared" si="8"/>
        <v>2015.6666666666747</v>
      </c>
      <c r="N92" s="28">
        <f t="shared" si="9"/>
        <v>141333.33333333419</v>
      </c>
    </row>
    <row r="93" spans="4:14" x14ac:dyDescent="0.25">
      <c r="D93" s="1">
        <v>89</v>
      </c>
      <c r="E93" s="28">
        <f>H92*$B$4</f>
        <v>1746.4035146978247</v>
      </c>
      <c r="F93" s="29">
        <f t="shared" si="6"/>
        <v>271.92657997491278</v>
      </c>
      <c r="G93" s="29">
        <f>PMT($B$4,$B$5,-$H$4)</f>
        <v>2018.3300946727375</v>
      </c>
      <c r="H93" s="28">
        <f t="shared" si="7"/>
        <v>183560.02233558559</v>
      </c>
      <c r="J93" s="1">
        <v>89</v>
      </c>
      <c r="K93" s="28">
        <f>N92*$B$4</f>
        <v>1342.6666666666747</v>
      </c>
      <c r="L93" s="28">
        <f>$B$6/$B$5</f>
        <v>666.66666666666663</v>
      </c>
      <c r="M93" s="28">
        <f t="shared" si="8"/>
        <v>2009.3333333333412</v>
      </c>
      <c r="N93" s="28">
        <f t="shared" si="9"/>
        <v>140666.66666666753</v>
      </c>
    </row>
    <row r="94" spans="4:14" x14ac:dyDescent="0.25">
      <c r="D94" s="1">
        <v>90</v>
      </c>
      <c r="E94" s="28">
        <f>H93*$B$4</f>
        <v>1743.8202121880631</v>
      </c>
      <c r="F94" s="29">
        <f t="shared" si="6"/>
        <v>274.50988248467434</v>
      </c>
      <c r="G94" s="29">
        <f>PMT($B$4,$B$5,-$H$4)</f>
        <v>2018.3300946727375</v>
      </c>
      <c r="H94" s="28">
        <f t="shared" si="7"/>
        <v>183285.51245310091</v>
      </c>
      <c r="J94" s="1">
        <v>90</v>
      </c>
      <c r="K94" s="28">
        <f>N93*$B$4</f>
        <v>1336.3333333333414</v>
      </c>
      <c r="L94" s="28">
        <f>$B$6/$B$5</f>
        <v>666.66666666666663</v>
      </c>
      <c r="M94" s="28">
        <f t="shared" si="8"/>
        <v>2003.0000000000082</v>
      </c>
      <c r="N94" s="28">
        <f t="shared" si="9"/>
        <v>140000.00000000087</v>
      </c>
    </row>
    <row r="95" spans="4:14" x14ac:dyDescent="0.25">
      <c r="D95" s="1">
        <v>91</v>
      </c>
      <c r="E95" s="28">
        <f>H94*$B$4</f>
        <v>1741.2123683044586</v>
      </c>
      <c r="F95" s="29">
        <f t="shared" si="6"/>
        <v>277.11772636827891</v>
      </c>
      <c r="G95" s="29">
        <f>PMT($B$4,$B$5,-$H$4)</f>
        <v>2018.3300946727375</v>
      </c>
      <c r="H95" s="28">
        <f t="shared" si="7"/>
        <v>183008.39472673263</v>
      </c>
      <c r="J95" s="1">
        <v>91</v>
      </c>
      <c r="K95" s="28">
        <f>N94*$B$4</f>
        <v>1330.0000000000082</v>
      </c>
      <c r="L95" s="28">
        <f>$B$6/$B$5</f>
        <v>666.66666666666663</v>
      </c>
      <c r="M95" s="28">
        <f t="shared" si="8"/>
        <v>1996.6666666666747</v>
      </c>
      <c r="N95" s="28">
        <f t="shared" si="9"/>
        <v>139333.33333333422</v>
      </c>
    </row>
    <row r="96" spans="4:14" x14ac:dyDescent="0.25">
      <c r="D96" s="1">
        <v>92</v>
      </c>
      <c r="E96" s="28">
        <f>H95*$B$4</f>
        <v>1738.57974990396</v>
      </c>
      <c r="F96" s="29">
        <f t="shared" si="6"/>
        <v>279.7503447687775</v>
      </c>
      <c r="G96" s="29">
        <f>PMT($B$4,$B$5,-$H$4)</f>
        <v>2018.3300946727375</v>
      </c>
      <c r="H96" s="28">
        <f t="shared" si="7"/>
        <v>182728.64438196385</v>
      </c>
      <c r="J96" s="1">
        <v>92</v>
      </c>
      <c r="K96" s="28">
        <f>N95*$B$4</f>
        <v>1323.6666666666749</v>
      </c>
      <c r="L96" s="28">
        <f>$B$6/$B$5</f>
        <v>666.66666666666663</v>
      </c>
      <c r="M96" s="28">
        <f t="shared" si="8"/>
        <v>1990.3333333333417</v>
      </c>
      <c r="N96" s="28">
        <f t="shared" si="9"/>
        <v>138666.66666666756</v>
      </c>
    </row>
    <row r="97" spans="4:14" x14ac:dyDescent="0.25">
      <c r="D97" s="1">
        <v>93</v>
      </c>
      <c r="E97" s="28">
        <f>H96*$B$4</f>
        <v>1735.9221216286564</v>
      </c>
      <c r="F97" s="29">
        <f t="shared" si="6"/>
        <v>282.40797304408102</v>
      </c>
      <c r="G97" s="29">
        <f>PMT($B$4,$B$5,-$H$4)</f>
        <v>2018.3300946727375</v>
      </c>
      <c r="H97" s="28">
        <f t="shared" si="7"/>
        <v>182446.23640891977</v>
      </c>
      <c r="J97" s="1">
        <v>93</v>
      </c>
      <c r="K97" s="28">
        <f>N96*$B$4</f>
        <v>1317.3333333333417</v>
      </c>
      <c r="L97" s="28">
        <f>$B$6/$B$5</f>
        <v>666.66666666666663</v>
      </c>
      <c r="M97" s="28">
        <f t="shared" si="8"/>
        <v>1984.0000000000082</v>
      </c>
      <c r="N97" s="28">
        <f t="shared" si="9"/>
        <v>138000.0000000009</v>
      </c>
    </row>
    <row r="98" spans="4:14" x14ac:dyDescent="0.25">
      <c r="D98" s="1">
        <v>94</v>
      </c>
      <c r="E98" s="28">
        <f>H97*$B$4</f>
        <v>1733.2392458847378</v>
      </c>
      <c r="F98" s="29">
        <f t="shared" si="6"/>
        <v>285.09084878799968</v>
      </c>
      <c r="G98" s="29">
        <f>PMT($B$4,$B$5,-$H$4)</f>
        <v>2018.3300946727375</v>
      </c>
      <c r="H98" s="28">
        <f t="shared" si="7"/>
        <v>182161.14556013176</v>
      </c>
      <c r="J98" s="1">
        <v>94</v>
      </c>
      <c r="K98" s="28">
        <f>N97*$B$4</f>
        <v>1311.0000000000086</v>
      </c>
      <c r="L98" s="28">
        <f>$B$6/$B$5</f>
        <v>666.66666666666663</v>
      </c>
      <c r="M98" s="28">
        <f t="shared" si="8"/>
        <v>1977.6666666666752</v>
      </c>
      <c r="N98" s="28">
        <f t="shared" si="9"/>
        <v>137333.33333333425</v>
      </c>
    </row>
    <row r="99" spans="4:14" x14ac:dyDescent="0.25">
      <c r="D99" s="1">
        <v>95</v>
      </c>
      <c r="E99" s="28">
        <f>H98*$B$4</f>
        <v>1730.5308828212517</v>
      </c>
      <c r="F99" s="29">
        <f t="shared" si="6"/>
        <v>287.79921185148578</v>
      </c>
      <c r="G99" s="29">
        <f>PMT($B$4,$B$5,-$H$4)</f>
        <v>2018.3300946727375</v>
      </c>
      <c r="H99" s="28">
        <f t="shared" si="7"/>
        <v>181873.34634828026</v>
      </c>
      <c r="J99" s="1">
        <v>95</v>
      </c>
      <c r="K99" s="28">
        <f>N98*$B$4</f>
        <v>1304.6666666666754</v>
      </c>
      <c r="L99" s="28">
        <f>$B$6/$B$5</f>
        <v>666.66666666666663</v>
      </c>
      <c r="M99" s="28">
        <f t="shared" si="8"/>
        <v>1971.3333333333421</v>
      </c>
      <c r="N99" s="28">
        <f t="shared" si="9"/>
        <v>136666.66666666759</v>
      </c>
    </row>
    <row r="100" spans="4:14" x14ac:dyDescent="0.25">
      <c r="D100" s="1">
        <v>96</v>
      </c>
      <c r="E100" s="28">
        <f>H99*$B$4</f>
        <v>1727.7967903086624</v>
      </c>
      <c r="F100" s="29">
        <f t="shared" si="6"/>
        <v>290.53330436407509</v>
      </c>
      <c r="G100" s="29">
        <f>PMT($B$4,$B$5,-$H$4)</f>
        <v>2018.3300946727375</v>
      </c>
      <c r="H100" s="28">
        <f t="shared" si="7"/>
        <v>181582.81304391619</v>
      </c>
      <c r="J100" s="1">
        <v>96</v>
      </c>
      <c r="K100" s="28">
        <f>N99*$B$4</f>
        <v>1298.3333333333421</v>
      </c>
      <c r="L100" s="28">
        <f>$B$6/$B$5</f>
        <v>666.66666666666663</v>
      </c>
      <c r="M100" s="28">
        <f t="shared" si="8"/>
        <v>1965.0000000000086</v>
      </c>
      <c r="N100" s="28">
        <f t="shared" si="9"/>
        <v>136000.00000000093</v>
      </c>
    </row>
    <row r="101" spans="4:14" x14ac:dyDescent="0.25">
      <c r="D101" s="1">
        <v>97</v>
      </c>
      <c r="E101" s="28">
        <f>H100*$B$4</f>
        <v>1725.0367239172037</v>
      </c>
      <c r="F101" s="29">
        <f t="shared" si="6"/>
        <v>293.29337075553372</v>
      </c>
      <c r="G101" s="29">
        <f>PMT($B$4,$B$5,-$H$4)</f>
        <v>2018.3300946727375</v>
      </c>
      <c r="H101" s="28">
        <f t="shared" si="7"/>
        <v>181289.51967316066</v>
      </c>
      <c r="J101" s="1">
        <v>97</v>
      </c>
      <c r="K101" s="28">
        <f>N100*$B$4</f>
        <v>1292.0000000000089</v>
      </c>
      <c r="L101" s="28">
        <f>$B$6/$B$5</f>
        <v>666.66666666666663</v>
      </c>
      <c r="M101" s="28">
        <f t="shared" si="8"/>
        <v>1958.6666666666756</v>
      </c>
      <c r="N101" s="28">
        <f t="shared" si="9"/>
        <v>135333.33333333427</v>
      </c>
    </row>
    <row r="102" spans="4:14" x14ac:dyDescent="0.25">
      <c r="D102" s="1">
        <v>98</v>
      </c>
      <c r="E102" s="28">
        <f>H101*$B$4</f>
        <v>1722.2504368950263</v>
      </c>
      <c r="F102" s="29">
        <f t="shared" si="6"/>
        <v>296.07965777771119</v>
      </c>
      <c r="G102" s="29">
        <f>PMT($B$4,$B$5,-$H$4)</f>
        <v>2018.3300946727375</v>
      </c>
      <c r="H102" s="28">
        <f t="shared" si="7"/>
        <v>180993.44001538295</v>
      </c>
      <c r="J102" s="1">
        <v>98</v>
      </c>
      <c r="K102" s="28">
        <f>N101*$B$4</f>
        <v>1285.6666666666756</v>
      </c>
      <c r="L102" s="28">
        <f>$B$6/$B$5</f>
        <v>666.66666666666663</v>
      </c>
      <c r="M102" s="28">
        <f t="shared" si="8"/>
        <v>1952.3333333333421</v>
      </c>
      <c r="N102" s="28">
        <f t="shared" si="9"/>
        <v>134666.66666666762</v>
      </c>
    </row>
    <row r="103" spans="4:14" x14ac:dyDescent="0.25">
      <c r="D103" s="1">
        <v>99</v>
      </c>
      <c r="E103" s="28">
        <f>H102*$B$4</f>
        <v>1719.4376801461381</v>
      </c>
      <c r="F103" s="29">
        <f t="shared" si="6"/>
        <v>298.8924145265994</v>
      </c>
      <c r="G103" s="29">
        <f>PMT($B$4,$B$5,-$H$4)</f>
        <v>2018.3300946727375</v>
      </c>
      <c r="H103" s="28">
        <f t="shared" si="7"/>
        <v>180694.54760085634</v>
      </c>
      <c r="J103" s="1">
        <v>99</v>
      </c>
      <c r="K103" s="28">
        <f>N102*$B$4</f>
        <v>1279.3333333333424</v>
      </c>
      <c r="L103" s="28">
        <f>$B$6/$B$5</f>
        <v>666.66666666666663</v>
      </c>
      <c r="M103" s="28">
        <f t="shared" si="8"/>
        <v>1946.0000000000091</v>
      </c>
      <c r="N103" s="28">
        <f t="shared" si="9"/>
        <v>134000.00000000096</v>
      </c>
    </row>
    <row r="104" spans="4:14" x14ac:dyDescent="0.25">
      <c r="D104" s="1">
        <v>100</v>
      </c>
      <c r="E104" s="28">
        <f>H103*$B$4</f>
        <v>1716.5982022081353</v>
      </c>
      <c r="F104" s="29">
        <f t="shared" si="6"/>
        <v>301.7318924646022</v>
      </c>
      <c r="G104" s="29">
        <f>PMT($B$4,$B$5,-$H$4)</f>
        <v>2018.3300946727375</v>
      </c>
      <c r="H104" s="28">
        <f t="shared" si="7"/>
        <v>180392.81570839175</v>
      </c>
      <c r="J104" s="1">
        <v>100</v>
      </c>
      <c r="K104" s="28">
        <f>N103*$B$4</f>
        <v>1273.0000000000091</v>
      </c>
      <c r="L104" s="28">
        <f>$B$6/$B$5</f>
        <v>666.66666666666663</v>
      </c>
      <c r="M104" s="28">
        <f t="shared" si="8"/>
        <v>1939.6666666666756</v>
      </c>
      <c r="N104" s="28">
        <f t="shared" si="9"/>
        <v>133333.3333333343</v>
      </c>
    </row>
    <row r="105" spans="4:14" x14ac:dyDescent="0.25">
      <c r="D105" s="1">
        <v>101</v>
      </c>
      <c r="E105" s="28">
        <f>H104*$B$4</f>
        <v>1713.7317492297216</v>
      </c>
      <c r="F105" s="29">
        <f t="shared" si="6"/>
        <v>304.59834544301589</v>
      </c>
      <c r="G105" s="29">
        <f>PMT($B$4,$B$5,-$H$4)</f>
        <v>2018.3300946727375</v>
      </c>
      <c r="H105" s="28">
        <f t="shared" si="7"/>
        <v>180088.21736294872</v>
      </c>
      <c r="J105" s="1">
        <v>101</v>
      </c>
      <c r="K105" s="28">
        <f>N104*$B$4</f>
        <v>1266.6666666666758</v>
      </c>
      <c r="L105" s="28">
        <f>$B$6/$B$5</f>
        <v>666.66666666666663</v>
      </c>
      <c r="M105" s="28">
        <f t="shared" si="8"/>
        <v>1933.3333333333426</v>
      </c>
      <c r="N105" s="28">
        <f t="shared" si="9"/>
        <v>132666.66666666765</v>
      </c>
    </row>
    <row r="106" spans="4:14" x14ac:dyDescent="0.25">
      <c r="D106" s="1">
        <v>102</v>
      </c>
      <c r="E106" s="28">
        <f>H105*$B$4</f>
        <v>1710.8380649480127</v>
      </c>
      <c r="F106" s="29">
        <f t="shared" si="6"/>
        <v>307.49202972472472</v>
      </c>
      <c r="G106" s="29">
        <f>PMT($B$4,$B$5,-$H$4)</f>
        <v>2018.3300946727375</v>
      </c>
      <c r="H106" s="28">
        <f t="shared" si="7"/>
        <v>179780.72533322399</v>
      </c>
      <c r="J106" s="1">
        <v>102</v>
      </c>
      <c r="K106" s="28">
        <f>N105*$B$4</f>
        <v>1260.3333333333426</v>
      </c>
      <c r="L106" s="28">
        <f>$B$6/$B$5</f>
        <v>666.66666666666663</v>
      </c>
      <c r="M106" s="28">
        <f t="shared" si="8"/>
        <v>1927.0000000000091</v>
      </c>
      <c r="N106" s="28">
        <f t="shared" si="9"/>
        <v>132000.00000000099</v>
      </c>
    </row>
    <row r="107" spans="4:14" x14ac:dyDescent="0.25">
      <c r="D107" s="1">
        <v>103</v>
      </c>
      <c r="E107" s="28">
        <f>H106*$B$4</f>
        <v>1707.916890665628</v>
      </c>
      <c r="F107" s="29">
        <f t="shared" si="6"/>
        <v>310.41320400710947</v>
      </c>
      <c r="G107" s="29">
        <f>PMT($B$4,$B$5,-$H$4)</f>
        <v>2018.3300946727375</v>
      </c>
      <c r="H107" s="28">
        <f t="shared" si="7"/>
        <v>179470.31212921688</v>
      </c>
      <c r="J107" s="1">
        <v>103</v>
      </c>
      <c r="K107" s="28">
        <f>N106*$B$4</f>
        <v>1254.0000000000093</v>
      </c>
      <c r="L107" s="28">
        <f>$B$6/$B$5</f>
        <v>666.66666666666663</v>
      </c>
      <c r="M107" s="28">
        <f t="shared" si="8"/>
        <v>1920.6666666666761</v>
      </c>
      <c r="N107" s="28">
        <f t="shared" si="9"/>
        <v>131333.33333333433</v>
      </c>
    </row>
    <row r="108" spans="4:14" x14ac:dyDescent="0.25">
      <c r="D108" s="1">
        <v>104</v>
      </c>
      <c r="E108" s="28">
        <f>H107*$B$4</f>
        <v>1704.9679652275604</v>
      </c>
      <c r="F108" s="29">
        <f t="shared" si="6"/>
        <v>313.36212944517706</v>
      </c>
      <c r="G108" s="29">
        <f>PMT($B$4,$B$5,-$H$4)</f>
        <v>2018.3300946727375</v>
      </c>
      <c r="H108" s="28">
        <f t="shared" si="7"/>
        <v>179156.94999977169</v>
      </c>
      <c r="J108" s="1">
        <v>104</v>
      </c>
      <c r="K108" s="28">
        <f>N107*$B$4</f>
        <v>1247.6666666666761</v>
      </c>
      <c r="L108" s="28">
        <f>$B$6/$B$5</f>
        <v>666.66666666666663</v>
      </c>
      <c r="M108" s="28">
        <f t="shared" si="8"/>
        <v>1914.3333333333426</v>
      </c>
      <c r="N108" s="28">
        <f t="shared" si="9"/>
        <v>130666.66666666766</v>
      </c>
    </row>
    <row r="109" spans="4:14" x14ac:dyDescent="0.25">
      <c r="D109" s="1">
        <v>105</v>
      </c>
      <c r="E109" s="28">
        <f>H108*$B$4</f>
        <v>1701.9910249978311</v>
      </c>
      <c r="F109" s="29">
        <f t="shared" si="6"/>
        <v>316.33906967490634</v>
      </c>
      <c r="G109" s="29">
        <f>PMT($B$4,$B$5,-$H$4)</f>
        <v>2018.3300946727375</v>
      </c>
      <c r="H109" s="28">
        <f t="shared" si="7"/>
        <v>178840.61093009679</v>
      </c>
      <c r="J109" s="1">
        <v>105</v>
      </c>
      <c r="K109" s="28">
        <f>N108*$B$4</f>
        <v>1241.3333333333428</v>
      </c>
      <c r="L109" s="28">
        <f>$B$6/$B$5</f>
        <v>666.66666666666663</v>
      </c>
      <c r="M109" s="28">
        <f t="shared" si="8"/>
        <v>1908.0000000000095</v>
      </c>
      <c r="N109" s="28">
        <f t="shared" si="9"/>
        <v>130000.00000000099</v>
      </c>
    </row>
    <row r="110" spans="4:14" x14ac:dyDescent="0.25">
      <c r="D110" s="1">
        <v>106</v>
      </c>
      <c r="E110" s="28">
        <f>H109*$B$4</f>
        <v>1698.9858038359196</v>
      </c>
      <c r="F110" s="29">
        <f t="shared" si="6"/>
        <v>319.34429083681789</v>
      </c>
      <c r="G110" s="29">
        <f>PMT($B$4,$B$5,-$H$4)</f>
        <v>2018.3300946727375</v>
      </c>
      <c r="H110" s="28">
        <f t="shared" si="7"/>
        <v>178521.26663925996</v>
      </c>
      <c r="J110" s="1">
        <v>106</v>
      </c>
      <c r="K110" s="28">
        <f>N109*$B$4</f>
        <v>1235.0000000000093</v>
      </c>
      <c r="L110" s="28">
        <f>$B$6/$B$5</f>
        <v>666.66666666666663</v>
      </c>
      <c r="M110" s="28">
        <f t="shared" si="8"/>
        <v>1901.6666666666761</v>
      </c>
      <c r="N110" s="28">
        <f t="shared" si="9"/>
        <v>129333.33333333432</v>
      </c>
    </row>
    <row r="111" spans="4:14" x14ac:dyDescent="0.25">
      <c r="D111" s="1">
        <v>107</v>
      </c>
      <c r="E111" s="28">
        <f>H110*$B$4</f>
        <v>1695.9520330729697</v>
      </c>
      <c r="F111" s="29">
        <f t="shared" si="6"/>
        <v>322.37806159976776</v>
      </c>
      <c r="G111" s="29">
        <f>PMT($B$4,$B$5,-$H$4)</f>
        <v>2018.3300946727375</v>
      </c>
      <c r="H111" s="28">
        <f t="shared" si="7"/>
        <v>178198.8885776602</v>
      </c>
      <c r="J111" s="1">
        <v>107</v>
      </c>
      <c r="K111" s="28">
        <f>N110*$B$4</f>
        <v>1228.6666666666761</v>
      </c>
      <c r="L111" s="28">
        <f>$B$6/$B$5</f>
        <v>666.66666666666663</v>
      </c>
      <c r="M111" s="28">
        <f t="shared" si="8"/>
        <v>1895.3333333333426</v>
      </c>
      <c r="N111" s="28">
        <f t="shared" si="9"/>
        <v>128666.66666666765</v>
      </c>
    </row>
    <row r="112" spans="4:14" x14ac:dyDescent="0.25">
      <c r="D112" s="1">
        <v>108</v>
      </c>
      <c r="E112" s="28">
        <f>H111*$B$4</f>
        <v>1692.8894414877718</v>
      </c>
      <c r="F112" s="29">
        <f t="shared" si="6"/>
        <v>325.44065318496564</v>
      </c>
      <c r="G112" s="29">
        <f>PMT($B$4,$B$5,-$H$4)</f>
        <v>2018.3300946727375</v>
      </c>
      <c r="H112" s="28">
        <f t="shared" si="7"/>
        <v>177873.44792447524</v>
      </c>
      <c r="J112" s="1">
        <v>108</v>
      </c>
      <c r="K112" s="28">
        <f>N111*$B$4</f>
        <v>1222.3333333333426</v>
      </c>
      <c r="L112" s="28">
        <f>$B$6/$B$5</f>
        <v>666.66666666666663</v>
      </c>
      <c r="M112" s="28">
        <f t="shared" si="8"/>
        <v>1889.0000000000091</v>
      </c>
      <c r="N112" s="28">
        <f t="shared" si="9"/>
        <v>128000.00000000097</v>
      </c>
    </row>
    <row r="113" spans="4:14" x14ac:dyDescent="0.25">
      <c r="D113" s="1">
        <v>109</v>
      </c>
      <c r="E113" s="28">
        <f>H112*$B$4</f>
        <v>1689.7977552825148</v>
      </c>
      <c r="F113" s="29">
        <f t="shared" si="6"/>
        <v>328.53233939022266</v>
      </c>
      <c r="G113" s="29">
        <f>PMT($B$4,$B$5,-$H$4)</f>
        <v>2018.3300946727375</v>
      </c>
      <c r="H113" s="28">
        <f t="shared" si="7"/>
        <v>177544.91558508502</v>
      </c>
      <c r="J113" s="1">
        <v>109</v>
      </c>
      <c r="K113" s="28">
        <f>N112*$B$4</f>
        <v>1216.0000000000093</v>
      </c>
      <c r="L113" s="28">
        <f>$B$6/$B$5</f>
        <v>666.66666666666663</v>
      </c>
      <c r="M113" s="28">
        <f t="shared" si="8"/>
        <v>1882.6666666666761</v>
      </c>
      <c r="N113" s="28">
        <f t="shared" si="9"/>
        <v>127333.3333333343</v>
      </c>
    </row>
    <row r="114" spans="4:14" x14ac:dyDescent="0.25">
      <c r="D114" s="1">
        <v>110</v>
      </c>
      <c r="E114" s="28">
        <f>H113*$B$4</f>
        <v>1686.6766980583077</v>
      </c>
      <c r="F114" s="29">
        <f t="shared" si="6"/>
        <v>331.65339661442977</v>
      </c>
      <c r="G114" s="29">
        <f>PMT($B$4,$B$5,-$H$4)</f>
        <v>2018.3300946727375</v>
      </c>
      <c r="H114" s="28">
        <f t="shared" si="7"/>
        <v>177213.2621884706</v>
      </c>
      <c r="J114" s="1">
        <v>110</v>
      </c>
      <c r="K114" s="28">
        <f>N113*$B$4</f>
        <v>1209.6666666666758</v>
      </c>
      <c r="L114" s="28">
        <f>$B$6/$B$5</f>
        <v>666.66666666666663</v>
      </c>
      <c r="M114" s="28">
        <f t="shared" si="8"/>
        <v>1876.3333333333426</v>
      </c>
      <c r="N114" s="28">
        <f t="shared" si="9"/>
        <v>126666.66666666763</v>
      </c>
    </row>
    <row r="115" spans="4:14" x14ac:dyDescent="0.25">
      <c r="D115" s="1">
        <v>111</v>
      </c>
      <c r="E115" s="28">
        <f>H114*$B$4</f>
        <v>1683.5259907904706</v>
      </c>
      <c r="F115" s="29">
        <f t="shared" si="6"/>
        <v>334.80410388226687</v>
      </c>
      <c r="G115" s="29">
        <f>PMT($B$4,$B$5,-$H$4)</f>
        <v>2018.3300946727375</v>
      </c>
      <c r="H115" s="28">
        <f t="shared" si="7"/>
        <v>176878.45808458835</v>
      </c>
      <c r="J115" s="1">
        <v>111</v>
      </c>
      <c r="K115" s="28">
        <f>N114*$B$4</f>
        <v>1203.3333333333426</v>
      </c>
      <c r="L115" s="28">
        <f>$B$6/$B$5</f>
        <v>666.66666666666663</v>
      </c>
      <c r="M115" s="28">
        <f t="shared" si="8"/>
        <v>1870.0000000000091</v>
      </c>
      <c r="N115" s="28">
        <f t="shared" si="9"/>
        <v>126000.00000000096</v>
      </c>
    </row>
    <row r="116" spans="4:14" x14ac:dyDescent="0.25">
      <c r="D116" s="1">
        <v>112</v>
      </c>
      <c r="E116" s="28">
        <f>H115*$B$4</f>
        <v>1680.3453518035892</v>
      </c>
      <c r="F116" s="29">
        <f t="shared" si="6"/>
        <v>337.98474286914825</v>
      </c>
      <c r="G116" s="29">
        <f>PMT($B$4,$B$5,-$H$4)</f>
        <v>2018.3300946727375</v>
      </c>
      <c r="H116" s="28">
        <f t="shared" si="7"/>
        <v>176540.47334171919</v>
      </c>
      <c r="J116" s="1">
        <v>112</v>
      </c>
      <c r="K116" s="28">
        <f>N115*$B$4</f>
        <v>1197.0000000000091</v>
      </c>
      <c r="L116" s="28">
        <f>$B$6/$B$5</f>
        <v>666.66666666666663</v>
      </c>
      <c r="M116" s="28">
        <f t="shared" si="8"/>
        <v>1863.6666666666756</v>
      </c>
      <c r="N116" s="28">
        <f t="shared" si="9"/>
        <v>125333.33333333429</v>
      </c>
    </row>
    <row r="117" spans="4:14" x14ac:dyDescent="0.25">
      <c r="D117" s="1">
        <v>113</v>
      </c>
      <c r="E117" s="28">
        <f>H116*$B$4</f>
        <v>1677.1344967463322</v>
      </c>
      <c r="F117" s="29">
        <f t="shared" si="6"/>
        <v>341.1955979264053</v>
      </c>
      <c r="G117" s="29">
        <f>PMT($B$4,$B$5,-$H$4)</f>
        <v>2018.3300946727375</v>
      </c>
      <c r="H117" s="28">
        <f t="shared" si="7"/>
        <v>176199.27774379277</v>
      </c>
      <c r="J117" s="1">
        <v>113</v>
      </c>
      <c r="K117" s="28">
        <f>N116*$B$4</f>
        <v>1190.6666666666756</v>
      </c>
      <c r="L117" s="28">
        <f>$B$6/$B$5</f>
        <v>666.66666666666663</v>
      </c>
      <c r="M117" s="28">
        <f t="shared" si="8"/>
        <v>1857.3333333333421</v>
      </c>
      <c r="N117" s="28">
        <f t="shared" si="9"/>
        <v>124666.66666666762</v>
      </c>
    </row>
    <row r="118" spans="4:14" x14ac:dyDescent="0.25">
      <c r="D118" s="1">
        <v>114</v>
      </c>
      <c r="E118" s="28">
        <f>H117*$B$4</f>
        <v>1673.8931385660312</v>
      </c>
      <c r="F118" s="29">
        <f t="shared" si="6"/>
        <v>344.43695610670625</v>
      </c>
      <c r="G118" s="29">
        <f>PMT($B$4,$B$5,-$H$4)</f>
        <v>2018.3300946727375</v>
      </c>
      <c r="H118" s="28">
        <f t="shared" si="7"/>
        <v>175854.84078768606</v>
      </c>
      <c r="J118" s="1">
        <v>114</v>
      </c>
      <c r="K118" s="28">
        <f>N117*$B$4</f>
        <v>1184.3333333333424</v>
      </c>
      <c r="L118" s="28">
        <f>$B$6/$B$5</f>
        <v>666.66666666666663</v>
      </c>
      <c r="M118" s="28">
        <f t="shared" si="8"/>
        <v>1851.0000000000091</v>
      </c>
      <c r="N118" s="28">
        <f t="shared" si="9"/>
        <v>124000.00000000095</v>
      </c>
    </row>
    <row r="119" spans="4:14" x14ac:dyDescent="0.25">
      <c r="D119" s="1">
        <v>115</v>
      </c>
      <c r="E119" s="28">
        <f>H118*$B$4</f>
        <v>1670.6209874830174</v>
      </c>
      <c r="F119" s="29">
        <f t="shared" si="6"/>
        <v>347.70910718972004</v>
      </c>
      <c r="G119" s="29">
        <f>PMT($B$4,$B$5,-$H$4)</f>
        <v>2018.3300946727375</v>
      </c>
      <c r="H119" s="28">
        <f t="shared" si="7"/>
        <v>175507.13168049633</v>
      </c>
      <c r="J119" s="1">
        <v>115</v>
      </c>
      <c r="K119" s="28">
        <f>N118*$B$4</f>
        <v>1178.0000000000089</v>
      </c>
      <c r="L119" s="28">
        <f>$B$6/$B$5</f>
        <v>666.66666666666663</v>
      </c>
      <c r="M119" s="28">
        <f t="shared" si="8"/>
        <v>1844.6666666666756</v>
      </c>
      <c r="N119" s="28">
        <f t="shared" si="9"/>
        <v>123333.33333333427</v>
      </c>
    </row>
    <row r="120" spans="4:14" x14ac:dyDescent="0.25">
      <c r="D120" s="1">
        <v>116</v>
      </c>
      <c r="E120" s="28">
        <f>H119*$B$4</f>
        <v>1667.3177509647151</v>
      </c>
      <c r="F120" s="29">
        <f t="shared" si="6"/>
        <v>351.0123437080224</v>
      </c>
      <c r="G120" s="29">
        <f>PMT($B$4,$B$5,-$H$4)</f>
        <v>2018.3300946727375</v>
      </c>
      <c r="H120" s="28">
        <f t="shared" si="7"/>
        <v>175156.11933678831</v>
      </c>
      <c r="J120" s="1">
        <v>116</v>
      </c>
      <c r="K120" s="28">
        <f>N119*$B$4</f>
        <v>1171.6666666666756</v>
      </c>
      <c r="L120" s="28">
        <f>$B$6/$B$5</f>
        <v>666.66666666666663</v>
      </c>
      <c r="M120" s="28">
        <f t="shared" si="8"/>
        <v>1838.3333333333421</v>
      </c>
      <c r="N120" s="28">
        <f t="shared" si="9"/>
        <v>122666.6666666676</v>
      </c>
    </row>
    <row r="121" spans="4:14" x14ac:dyDescent="0.25">
      <c r="D121" s="1">
        <v>117</v>
      </c>
      <c r="E121" s="28">
        <f>H120*$B$4</f>
        <v>1663.9831336994889</v>
      </c>
      <c r="F121" s="29">
        <f t="shared" si="6"/>
        <v>354.34696097324854</v>
      </c>
      <c r="G121" s="29">
        <f>PMT($B$4,$B$5,-$H$4)</f>
        <v>2018.3300946727375</v>
      </c>
      <c r="H121" s="28">
        <f t="shared" si="7"/>
        <v>174801.77237581505</v>
      </c>
      <c r="J121" s="1">
        <v>117</v>
      </c>
      <c r="K121" s="28">
        <f>N120*$B$4</f>
        <v>1165.3333333333421</v>
      </c>
      <c r="L121" s="28">
        <f>$B$6/$B$5</f>
        <v>666.66666666666663</v>
      </c>
      <c r="M121" s="28">
        <f t="shared" si="8"/>
        <v>1832.0000000000086</v>
      </c>
      <c r="N121" s="28">
        <f t="shared" si="9"/>
        <v>122000.00000000093</v>
      </c>
    </row>
    <row r="122" spans="4:14" x14ac:dyDescent="0.25">
      <c r="D122" s="1">
        <v>118</v>
      </c>
      <c r="E122" s="28">
        <f>H121*$B$4</f>
        <v>1660.616837570243</v>
      </c>
      <c r="F122" s="29">
        <f t="shared" si="6"/>
        <v>357.71325710249448</v>
      </c>
      <c r="G122" s="29">
        <f>PMT($B$4,$B$5,-$H$4)</f>
        <v>2018.3300946727375</v>
      </c>
      <c r="H122" s="28">
        <f t="shared" si="7"/>
        <v>174444.05911871255</v>
      </c>
      <c r="J122" s="1">
        <v>118</v>
      </c>
      <c r="K122" s="28">
        <f>N121*$B$4</f>
        <v>1159.0000000000089</v>
      </c>
      <c r="L122" s="28">
        <f>$B$6/$B$5</f>
        <v>666.66666666666663</v>
      </c>
      <c r="M122" s="28">
        <f t="shared" si="8"/>
        <v>1825.6666666666756</v>
      </c>
      <c r="N122" s="28">
        <f t="shared" si="9"/>
        <v>121333.33333333426</v>
      </c>
    </row>
    <row r="123" spans="4:14" x14ac:dyDescent="0.25">
      <c r="D123" s="1">
        <v>119</v>
      </c>
      <c r="E123" s="28">
        <f>H122*$B$4</f>
        <v>1657.2185616277693</v>
      </c>
      <c r="F123" s="29">
        <f t="shared" si="6"/>
        <v>361.11153304496816</v>
      </c>
      <c r="G123" s="29">
        <f>PMT($B$4,$B$5,-$H$4)</f>
        <v>2018.3300946727375</v>
      </c>
      <c r="H123" s="28">
        <f t="shared" si="7"/>
        <v>174082.9475856676</v>
      </c>
      <c r="J123" s="1">
        <v>119</v>
      </c>
      <c r="K123" s="28">
        <f>N122*$B$4</f>
        <v>1152.6666666666754</v>
      </c>
      <c r="L123" s="28">
        <f>$B$6/$B$5</f>
        <v>666.66666666666663</v>
      </c>
      <c r="M123" s="28">
        <f t="shared" si="8"/>
        <v>1819.3333333333421</v>
      </c>
      <c r="N123" s="28">
        <f t="shared" si="9"/>
        <v>120666.66666666759</v>
      </c>
    </row>
    <row r="124" spans="4:14" x14ac:dyDescent="0.25">
      <c r="D124" s="1">
        <v>120</v>
      </c>
      <c r="E124" s="28">
        <f>H123*$B$4</f>
        <v>1653.7880020638422</v>
      </c>
      <c r="F124" s="29">
        <f t="shared" si="6"/>
        <v>364.54209260889525</v>
      </c>
      <c r="G124" s="29">
        <f>PMT($B$4,$B$5,-$H$4)</f>
        <v>2018.3300946727375</v>
      </c>
      <c r="H124" s="28">
        <f t="shared" si="7"/>
        <v>173718.4054930587</v>
      </c>
      <c r="J124" s="1">
        <v>120</v>
      </c>
      <c r="K124" s="28">
        <f>N123*$B$4</f>
        <v>1146.3333333333421</v>
      </c>
      <c r="L124" s="28">
        <f>$B$6/$B$5</f>
        <v>666.66666666666663</v>
      </c>
      <c r="M124" s="28">
        <f t="shared" si="8"/>
        <v>1813.0000000000086</v>
      </c>
      <c r="N124" s="28">
        <f t="shared" si="9"/>
        <v>120000.00000000092</v>
      </c>
    </row>
    <row r="125" spans="4:14" x14ac:dyDescent="0.25">
      <c r="D125" s="1">
        <v>121</v>
      </c>
      <c r="E125" s="28">
        <f>H124*$B$4</f>
        <v>1650.3248521840576</v>
      </c>
      <c r="F125" s="29">
        <f t="shared" si="6"/>
        <v>368.00524248867987</v>
      </c>
      <c r="G125" s="29">
        <f>PMT($B$4,$B$5,-$H$4)</f>
        <v>2018.3300946727375</v>
      </c>
      <c r="H125" s="28">
        <f t="shared" si="7"/>
        <v>173350.40025057003</v>
      </c>
      <c r="J125" s="1">
        <v>121</v>
      </c>
      <c r="K125" s="28">
        <f>N124*$B$4</f>
        <v>1140.0000000000086</v>
      </c>
      <c r="L125" s="28">
        <f>$B$6/$B$5</f>
        <v>666.66666666666663</v>
      </c>
      <c r="M125" s="28">
        <f t="shared" si="8"/>
        <v>1806.6666666666752</v>
      </c>
      <c r="N125" s="28">
        <f t="shared" si="9"/>
        <v>119333.33333333425</v>
      </c>
    </row>
    <row r="126" spans="4:14" x14ac:dyDescent="0.25">
      <c r="D126" s="1">
        <v>122</v>
      </c>
      <c r="E126" s="28">
        <f>H125*$B$4</f>
        <v>1646.8288023804153</v>
      </c>
      <c r="F126" s="29">
        <f t="shared" si="6"/>
        <v>371.5012922923222</v>
      </c>
      <c r="G126" s="29">
        <f>PMT($B$4,$B$5,-$H$4)</f>
        <v>2018.3300946727375</v>
      </c>
      <c r="H126" s="28">
        <f t="shared" si="7"/>
        <v>172978.89895827771</v>
      </c>
      <c r="J126" s="1">
        <v>122</v>
      </c>
      <c r="K126" s="28">
        <f>N125*$B$4</f>
        <v>1133.6666666666754</v>
      </c>
      <c r="L126" s="28">
        <f>$B$6/$B$5</f>
        <v>666.66666666666663</v>
      </c>
      <c r="M126" s="28">
        <f t="shared" si="8"/>
        <v>1800.3333333333421</v>
      </c>
      <c r="N126" s="28">
        <f t="shared" si="9"/>
        <v>118666.66666666757</v>
      </c>
    </row>
    <row r="127" spans="4:14" x14ac:dyDescent="0.25">
      <c r="D127" s="1">
        <v>123</v>
      </c>
      <c r="E127" s="28">
        <f>H126*$B$4</f>
        <v>1643.2995401036383</v>
      </c>
      <c r="F127" s="29">
        <f t="shared" si="6"/>
        <v>375.03055456909919</v>
      </c>
      <c r="G127" s="29">
        <f>PMT($B$4,$B$5,-$H$4)</f>
        <v>2018.3300946727375</v>
      </c>
      <c r="H127" s="28">
        <f t="shared" si="7"/>
        <v>172603.86840370862</v>
      </c>
      <c r="J127" s="1">
        <v>123</v>
      </c>
      <c r="K127" s="28">
        <f>N126*$B$4</f>
        <v>1127.3333333333419</v>
      </c>
      <c r="L127" s="28">
        <f>$B$6/$B$5</f>
        <v>666.66666666666663</v>
      </c>
      <c r="M127" s="28">
        <f t="shared" si="8"/>
        <v>1794.0000000000086</v>
      </c>
      <c r="N127" s="28">
        <f t="shared" si="9"/>
        <v>118000.0000000009</v>
      </c>
    </row>
    <row r="128" spans="4:14" x14ac:dyDescent="0.25">
      <c r="D128" s="1">
        <v>124</v>
      </c>
      <c r="E128" s="28">
        <f>H127*$B$4</f>
        <v>1639.7367498352319</v>
      </c>
      <c r="F128" s="29">
        <f t="shared" si="6"/>
        <v>378.59334483750558</v>
      </c>
      <c r="G128" s="29">
        <f>PMT($B$4,$B$5,-$H$4)</f>
        <v>2018.3300946727375</v>
      </c>
      <c r="H128" s="28">
        <f t="shared" si="7"/>
        <v>172225.27505887111</v>
      </c>
      <c r="J128" s="1">
        <v>124</v>
      </c>
      <c r="K128" s="28">
        <f>N127*$B$4</f>
        <v>1121.0000000000086</v>
      </c>
      <c r="L128" s="28">
        <f>$B$6/$B$5</f>
        <v>666.66666666666663</v>
      </c>
      <c r="M128" s="28">
        <f t="shared" si="8"/>
        <v>1787.6666666666752</v>
      </c>
      <c r="N128" s="28">
        <f t="shared" si="9"/>
        <v>117333.33333333423</v>
      </c>
    </row>
    <row r="129" spans="4:14" x14ac:dyDescent="0.25">
      <c r="D129" s="1">
        <v>125</v>
      </c>
      <c r="E129" s="28">
        <f>H128*$B$4</f>
        <v>1636.1401130592756</v>
      </c>
      <c r="F129" s="29">
        <f t="shared" si="6"/>
        <v>382.1899816134619</v>
      </c>
      <c r="G129" s="29">
        <f>PMT($B$4,$B$5,-$H$4)</f>
        <v>2018.3300946727375</v>
      </c>
      <c r="H129" s="28">
        <f t="shared" si="7"/>
        <v>171843.08507725765</v>
      </c>
      <c r="J129" s="1">
        <v>125</v>
      </c>
      <c r="K129" s="28">
        <f>N128*$B$4</f>
        <v>1114.6666666666752</v>
      </c>
      <c r="L129" s="28">
        <f>$B$6/$B$5</f>
        <v>666.66666666666663</v>
      </c>
      <c r="M129" s="28">
        <f t="shared" si="8"/>
        <v>1781.3333333333417</v>
      </c>
      <c r="N129" s="28">
        <f t="shared" si="9"/>
        <v>116666.66666666756</v>
      </c>
    </row>
    <row r="130" spans="4:14" x14ac:dyDescent="0.25">
      <c r="D130" s="1">
        <v>126</v>
      </c>
      <c r="E130" s="28">
        <f>H129*$B$4</f>
        <v>1632.5093082339476</v>
      </c>
      <c r="F130" s="29">
        <f t="shared" si="6"/>
        <v>385.82078643878981</v>
      </c>
      <c r="G130" s="29">
        <f>PMT($B$4,$B$5,-$H$4)</f>
        <v>2018.3300946727375</v>
      </c>
      <c r="H130" s="28">
        <f t="shared" si="7"/>
        <v>171457.26429081886</v>
      </c>
      <c r="J130" s="1">
        <v>126</v>
      </c>
      <c r="K130" s="28">
        <f>N129*$B$4</f>
        <v>1108.3333333333419</v>
      </c>
      <c r="L130" s="28">
        <f>$B$6/$B$5</f>
        <v>666.66666666666663</v>
      </c>
      <c r="M130" s="28">
        <f t="shared" si="8"/>
        <v>1775.0000000000086</v>
      </c>
      <c r="N130" s="28">
        <f t="shared" si="9"/>
        <v>116000.00000000089</v>
      </c>
    </row>
    <row r="131" spans="4:14" x14ac:dyDescent="0.25">
      <c r="D131" s="1">
        <v>127</v>
      </c>
      <c r="E131" s="28">
        <f>H130*$B$4</f>
        <v>1628.8440107627791</v>
      </c>
      <c r="F131" s="29">
        <f t="shared" si="6"/>
        <v>389.48608390995832</v>
      </c>
      <c r="G131" s="29">
        <f>PMT($B$4,$B$5,-$H$4)</f>
        <v>2018.3300946727375</v>
      </c>
      <c r="H131" s="28">
        <f t="shared" si="7"/>
        <v>171067.7782069089</v>
      </c>
      <c r="J131" s="1">
        <v>127</v>
      </c>
      <c r="K131" s="28">
        <f>N130*$B$4</f>
        <v>1102.0000000000084</v>
      </c>
      <c r="L131" s="28">
        <f>$B$6/$B$5</f>
        <v>666.66666666666663</v>
      </c>
      <c r="M131" s="28">
        <f t="shared" si="8"/>
        <v>1768.6666666666752</v>
      </c>
      <c r="N131" s="28">
        <f t="shared" si="9"/>
        <v>115333.33333333422</v>
      </c>
    </row>
    <row r="132" spans="4:14" x14ac:dyDescent="0.25">
      <c r="D132" s="1">
        <v>128</v>
      </c>
      <c r="E132" s="28">
        <f>H131*$B$4</f>
        <v>1625.1438929656344</v>
      </c>
      <c r="F132" s="29">
        <f t="shared" si="6"/>
        <v>393.18620170710301</v>
      </c>
      <c r="G132" s="29">
        <f>PMT($B$4,$B$5,-$H$4)</f>
        <v>2018.3300946727375</v>
      </c>
      <c r="H132" s="28">
        <f t="shared" si="7"/>
        <v>170674.59200520179</v>
      </c>
      <c r="J132" s="1">
        <v>128</v>
      </c>
      <c r="K132" s="28">
        <f>N131*$B$4</f>
        <v>1095.6666666666749</v>
      </c>
      <c r="L132" s="28">
        <f>$B$6/$B$5</f>
        <v>666.66666666666663</v>
      </c>
      <c r="M132" s="28">
        <f t="shared" si="8"/>
        <v>1762.3333333333417</v>
      </c>
      <c r="N132" s="28">
        <f t="shared" si="9"/>
        <v>114666.66666666754</v>
      </c>
    </row>
    <row r="133" spans="4:14" x14ac:dyDescent="0.25">
      <c r="D133" s="1">
        <v>129</v>
      </c>
      <c r="E133" s="28">
        <f>H132*$B$4</f>
        <v>1621.4086240494169</v>
      </c>
      <c r="F133" s="29">
        <f t="shared" si="6"/>
        <v>396.9214706233206</v>
      </c>
      <c r="G133" s="29">
        <f>PMT($B$4,$B$5,-$H$4)</f>
        <v>2018.3300946727375</v>
      </c>
      <c r="H133" s="28">
        <f t="shared" si="7"/>
        <v>170277.67053457847</v>
      </c>
      <c r="J133" s="1">
        <v>129</v>
      </c>
      <c r="K133" s="28">
        <f>N132*$B$4</f>
        <v>1089.3333333333417</v>
      </c>
      <c r="L133" s="28">
        <f>$B$6/$B$5</f>
        <v>666.66666666666663</v>
      </c>
      <c r="M133" s="28">
        <f t="shared" si="8"/>
        <v>1756.0000000000082</v>
      </c>
      <c r="N133" s="28">
        <f t="shared" si="9"/>
        <v>114000.00000000087</v>
      </c>
    </row>
    <row r="134" spans="4:14" x14ac:dyDescent="0.25">
      <c r="D134" s="1">
        <v>130</v>
      </c>
      <c r="E134" s="28">
        <f>H133*$B$4</f>
        <v>1617.6378700784956</v>
      </c>
      <c r="F134" s="29">
        <f t="shared" ref="F134:F197" si="10">G134-E134</f>
        <v>400.69222459424191</v>
      </c>
      <c r="G134" s="29">
        <f>PMT($B$4,$B$5,-$H$4)</f>
        <v>2018.3300946727375</v>
      </c>
      <c r="H134" s="28">
        <f t="shared" ref="H134:H197" si="11">H133-F134</f>
        <v>169876.97830998423</v>
      </c>
      <c r="J134" s="1">
        <v>130</v>
      </c>
      <c r="K134" s="28">
        <f>N133*$B$4</f>
        <v>1083.0000000000082</v>
      </c>
      <c r="L134" s="28">
        <f>$B$6/$B$5</f>
        <v>666.66666666666663</v>
      </c>
      <c r="M134" s="28">
        <f t="shared" si="8"/>
        <v>1749.6666666666747</v>
      </c>
      <c r="N134" s="28">
        <f t="shared" si="9"/>
        <v>113333.3333333342</v>
      </c>
    </row>
    <row r="135" spans="4:14" x14ac:dyDescent="0.25">
      <c r="D135" s="1">
        <v>131</v>
      </c>
      <c r="E135" s="28">
        <f>H134*$B$4</f>
        <v>1613.8312939448501</v>
      </c>
      <c r="F135" s="29">
        <f t="shared" si="10"/>
        <v>404.49880072788733</v>
      </c>
      <c r="G135" s="29">
        <f>PMT($B$4,$B$5,-$H$4)</f>
        <v>2018.3300946727375</v>
      </c>
      <c r="H135" s="28">
        <f t="shared" si="11"/>
        <v>169472.47950925634</v>
      </c>
      <c r="J135" s="1">
        <v>131</v>
      </c>
      <c r="K135" s="28">
        <f>N134*$B$4</f>
        <v>1076.6666666666749</v>
      </c>
      <c r="L135" s="28">
        <f>$B$6/$B$5</f>
        <v>666.66666666666663</v>
      </c>
      <c r="M135" s="28">
        <f t="shared" si="8"/>
        <v>1743.3333333333417</v>
      </c>
      <c r="N135" s="28">
        <f t="shared" si="9"/>
        <v>112666.66666666753</v>
      </c>
    </row>
    <row r="136" spans="4:14" x14ac:dyDescent="0.25">
      <c r="D136" s="1">
        <v>132</v>
      </c>
      <c r="E136" s="28">
        <f>H135*$B$4</f>
        <v>1609.9885553379352</v>
      </c>
      <c r="F136" s="29">
        <f t="shared" si="10"/>
        <v>408.34153933480229</v>
      </c>
      <c r="G136" s="29">
        <f>PMT($B$4,$B$5,-$H$4)</f>
        <v>2018.3300946727375</v>
      </c>
      <c r="H136" s="28">
        <f t="shared" si="11"/>
        <v>169064.13796992155</v>
      </c>
      <c r="J136" s="1">
        <v>132</v>
      </c>
      <c r="K136" s="28">
        <f>N135*$B$4</f>
        <v>1070.3333333333414</v>
      </c>
      <c r="L136" s="28">
        <f>$B$6/$B$5</f>
        <v>666.66666666666663</v>
      </c>
      <c r="M136" s="28">
        <f t="shared" si="8"/>
        <v>1737.0000000000082</v>
      </c>
      <c r="N136" s="28">
        <f t="shared" si="9"/>
        <v>112000.00000000086</v>
      </c>
    </row>
    <row r="137" spans="4:14" x14ac:dyDescent="0.25">
      <c r="D137" s="1">
        <v>133</v>
      </c>
      <c r="E137" s="28">
        <f>H136*$B$4</f>
        <v>1606.1093107142547</v>
      </c>
      <c r="F137" s="29">
        <f t="shared" si="10"/>
        <v>412.2207839584828</v>
      </c>
      <c r="G137" s="29">
        <f>PMT($B$4,$B$5,-$H$4)</f>
        <v>2018.3300946727375</v>
      </c>
      <c r="H137" s="28">
        <f t="shared" si="11"/>
        <v>168651.91718596307</v>
      </c>
      <c r="J137" s="1">
        <v>133</v>
      </c>
      <c r="K137" s="28">
        <f>N136*$B$4</f>
        <v>1064.0000000000082</v>
      </c>
      <c r="L137" s="28">
        <f>$B$6/$B$5</f>
        <v>666.66666666666663</v>
      </c>
      <c r="M137" s="28">
        <f t="shared" ref="M137:M200" si="12">L137+K137</f>
        <v>1730.6666666666747</v>
      </c>
      <c r="N137" s="28">
        <f t="shared" ref="N137:N200" si="13">N136-L137</f>
        <v>111333.33333333419</v>
      </c>
    </row>
    <row r="138" spans="4:14" x14ac:dyDescent="0.25">
      <c r="D138" s="1">
        <v>134</v>
      </c>
      <c r="E138" s="28">
        <f>H137*$B$4</f>
        <v>1602.1932132666491</v>
      </c>
      <c r="F138" s="29">
        <f t="shared" si="10"/>
        <v>416.13688140608838</v>
      </c>
      <c r="G138" s="29">
        <f>PMT($B$4,$B$5,-$H$4)</f>
        <v>2018.3300946727375</v>
      </c>
      <c r="H138" s="28">
        <f t="shared" si="11"/>
        <v>168235.78030455697</v>
      </c>
      <c r="J138" s="1">
        <v>134</v>
      </c>
      <c r="K138" s="28">
        <f>N137*$B$4</f>
        <v>1057.6666666666747</v>
      </c>
      <c r="L138" s="28">
        <f>$B$6/$B$5</f>
        <v>666.66666666666663</v>
      </c>
      <c r="M138" s="28">
        <f t="shared" si="12"/>
        <v>1724.3333333333412</v>
      </c>
      <c r="N138" s="28">
        <f t="shared" si="13"/>
        <v>110666.66666666752</v>
      </c>
    </row>
    <row r="139" spans="4:14" x14ac:dyDescent="0.25">
      <c r="D139" s="1">
        <v>135</v>
      </c>
      <c r="E139" s="28">
        <f>H138*$B$4</f>
        <v>1598.2399128932911</v>
      </c>
      <c r="F139" s="29">
        <f t="shared" si="10"/>
        <v>420.09018177944631</v>
      </c>
      <c r="G139" s="29">
        <f>PMT($B$4,$B$5,-$H$4)</f>
        <v>2018.3300946727375</v>
      </c>
      <c r="H139" s="28">
        <f t="shared" si="11"/>
        <v>167815.69012277754</v>
      </c>
      <c r="J139" s="1">
        <v>135</v>
      </c>
      <c r="K139" s="28">
        <f>N138*$B$4</f>
        <v>1051.3333333333414</v>
      </c>
      <c r="L139" s="28">
        <f>$B$6/$B$5</f>
        <v>666.66666666666663</v>
      </c>
      <c r="M139" s="28">
        <f t="shared" si="12"/>
        <v>1718.0000000000082</v>
      </c>
      <c r="N139" s="28">
        <f t="shared" si="13"/>
        <v>110000.00000000084</v>
      </c>
    </row>
    <row r="140" spans="4:14" x14ac:dyDescent="0.25">
      <c r="D140" s="1">
        <v>136</v>
      </c>
      <c r="E140" s="28">
        <f>H139*$B$4</f>
        <v>1594.2490561663865</v>
      </c>
      <c r="F140" s="29">
        <f t="shared" si="10"/>
        <v>424.08103850635098</v>
      </c>
      <c r="G140" s="29">
        <f>PMT($B$4,$B$5,-$H$4)</f>
        <v>2018.3300946727375</v>
      </c>
      <c r="H140" s="28">
        <f t="shared" si="11"/>
        <v>167391.60908427119</v>
      </c>
      <c r="J140" s="1">
        <v>136</v>
      </c>
      <c r="K140" s="28">
        <f>N139*$B$4</f>
        <v>1045.000000000008</v>
      </c>
      <c r="L140" s="28">
        <f>$B$6/$B$5</f>
        <v>666.66666666666663</v>
      </c>
      <c r="M140" s="28">
        <f t="shared" si="12"/>
        <v>1711.6666666666747</v>
      </c>
      <c r="N140" s="28">
        <f t="shared" si="13"/>
        <v>109333.33333333417</v>
      </c>
    </row>
    <row r="141" spans="4:14" x14ac:dyDescent="0.25">
      <c r="D141" s="1">
        <v>137</v>
      </c>
      <c r="E141" s="28">
        <f>H140*$B$4</f>
        <v>1590.2202863005762</v>
      </c>
      <c r="F141" s="29">
        <f t="shared" si="10"/>
        <v>428.1098083721613</v>
      </c>
      <c r="G141" s="29">
        <f>PMT($B$4,$B$5,-$H$4)</f>
        <v>2018.3300946727375</v>
      </c>
      <c r="H141" s="28">
        <f t="shared" si="11"/>
        <v>166963.49927589903</v>
      </c>
      <c r="J141" s="1">
        <v>137</v>
      </c>
      <c r="K141" s="28">
        <f>N140*$B$4</f>
        <v>1038.6666666666747</v>
      </c>
      <c r="L141" s="28">
        <f>$B$6/$B$5</f>
        <v>666.66666666666663</v>
      </c>
      <c r="M141" s="28">
        <f t="shared" si="12"/>
        <v>1705.3333333333412</v>
      </c>
      <c r="N141" s="28">
        <f t="shared" si="13"/>
        <v>108666.6666666675</v>
      </c>
    </row>
    <row r="142" spans="4:14" x14ac:dyDescent="0.25">
      <c r="D142" s="1">
        <v>138</v>
      </c>
      <c r="E142" s="28">
        <f>H141*$B$4</f>
        <v>1586.1532431210408</v>
      </c>
      <c r="F142" s="29">
        <f t="shared" si="10"/>
        <v>432.1768515516967</v>
      </c>
      <c r="G142" s="29">
        <f>PMT($B$4,$B$5,-$H$4)</f>
        <v>2018.3300946727375</v>
      </c>
      <c r="H142" s="28">
        <f t="shared" si="11"/>
        <v>166531.32242434734</v>
      </c>
      <c r="J142" s="1">
        <v>138</v>
      </c>
      <c r="K142" s="28">
        <f>N141*$B$4</f>
        <v>1032.3333333333412</v>
      </c>
      <c r="L142" s="28">
        <f>$B$6/$B$5</f>
        <v>666.66666666666663</v>
      </c>
      <c r="M142" s="28">
        <f t="shared" si="12"/>
        <v>1699.0000000000077</v>
      </c>
      <c r="N142" s="28">
        <f t="shared" si="13"/>
        <v>108000.00000000083</v>
      </c>
    </row>
    <row r="143" spans="4:14" x14ac:dyDescent="0.25">
      <c r="D143" s="1">
        <v>139</v>
      </c>
      <c r="E143" s="28">
        <f>H142*$B$4</f>
        <v>1582.0475630312997</v>
      </c>
      <c r="F143" s="29">
        <f t="shared" si="10"/>
        <v>436.2825316414378</v>
      </c>
      <c r="G143" s="29">
        <f>PMT($B$4,$B$5,-$H$4)</f>
        <v>2018.3300946727375</v>
      </c>
      <c r="H143" s="28">
        <f t="shared" si="11"/>
        <v>166095.03989270591</v>
      </c>
      <c r="J143" s="1">
        <v>139</v>
      </c>
      <c r="K143" s="28">
        <f>N142*$B$4</f>
        <v>1026.000000000008</v>
      </c>
      <c r="L143" s="28">
        <f>$B$6/$B$5</f>
        <v>666.66666666666663</v>
      </c>
      <c r="M143" s="28">
        <f t="shared" si="12"/>
        <v>1692.6666666666747</v>
      </c>
      <c r="N143" s="28">
        <f t="shared" si="13"/>
        <v>107333.33333333416</v>
      </c>
    </row>
    <row r="144" spans="4:14" x14ac:dyDescent="0.25">
      <c r="D144" s="1">
        <v>140</v>
      </c>
      <c r="E144" s="28">
        <f>H143*$B$4</f>
        <v>1577.9028789807062</v>
      </c>
      <c r="F144" s="29">
        <f t="shared" si="10"/>
        <v>440.42721569203127</v>
      </c>
      <c r="G144" s="29">
        <f>PMT($B$4,$B$5,-$H$4)</f>
        <v>2018.3300946727375</v>
      </c>
      <c r="H144" s="28">
        <f t="shared" si="11"/>
        <v>165654.61267701388</v>
      </c>
      <c r="J144" s="1">
        <v>140</v>
      </c>
      <c r="K144" s="28">
        <f>N143*$B$4</f>
        <v>1019.6666666666745</v>
      </c>
      <c r="L144" s="28">
        <f>$B$6/$B$5</f>
        <v>666.66666666666663</v>
      </c>
      <c r="M144" s="28">
        <f t="shared" si="12"/>
        <v>1686.3333333333412</v>
      </c>
      <c r="N144" s="28">
        <f t="shared" si="13"/>
        <v>106666.66666666749</v>
      </c>
    </row>
    <row r="145" spans="4:14" x14ac:dyDescent="0.25">
      <c r="D145" s="1">
        <v>141</v>
      </c>
      <c r="E145" s="28">
        <f>H144*$B$4</f>
        <v>1573.7188204316319</v>
      </c>
      <c r="F145" s="29">
        <f t="shared" si="10"/>
        <v>444.61127424110555</v>
      </c>
      <c r="G145" s="29">
        <f>PMT($B$4,$B$5,-$H$4)</f>
        <v>2018.3300946727375</v>
      </c>
      <c r="H145" s="28">
        <f t="shared" si="11"/>
        <v>165210.00140277279</v>
      </c>
      <c r="J145" s="1">
        <v>141</v>
      </c>
      <c r="K145" s="28">
        <f>N144*$B$4</f>
        <v>1013.3333333333411</v>
      </c>
      <c r="L145" s="28">
        <f>$B$6/$B$5</f>
        <v>666.66666666666663</v>
      </c>
      <c r="M145" s="28">
        <f t="shared" si="12"/>
        <v>1680.0000000000077</v>
      </c>
      <c r="N145" s="28">
        <f t="shared" si="13"/>
        <v>106000.00000000081</v>
      </c>
    </row>
    <row r="146" spans="4:14" x14ac:dyDescent="0.25">
      <c r="D146" s="1">
        <v>142</v>
      </c>
      <c r="E146" s="28">
        <f>H145*$B$4</f>
        <v>1569.4950133263415</v>
      </c>
      <c r="F146" s="29">
        <f t="shared" si="10"/>
        <v>448.83508134639601</v>
      </c>
      <c r="G146" s="29">
        <f>PMT($B$4,$B$5,-$H$4)</f>
        <v>2018.3300946727375</v>
      </c>
      <c r="H146" s="28">
        <f t="shared" si="11"/>
        <v>164761.1663214264</v>
      </c>
      <c r="J146" s="1">
        <v>142</v>
      </c>
      <c r="K146" s="28">
        <f>N145*$B$4</f>
        <v>1007.0000000000077</v>
      </c>
      <c r="L146" s="28">
        <f>$B$6/$B$5</f>
        <v>666.66666666666663</v>
      </c>
      <c r="M146" s="28">
        <f t="shared" si="12"/>
        <v>1673.6666666666742</v>
      </c>
      <c r="N146" s="28">
        <f t="shared" si="13"/>
        <v>105333.33333333414</v>
      </c>
    </row>
    <row r="147" spans="4:14" x14ac:dyDescent="0.25">
      <c r="D147" s="1">
        <v>143</v>
      </c>
      <c r="E147" s="28">
        <f>H146*$B$4</f>
        <v>1565.2310800535508</v>
      </c>
      <c r="F147" s="29">
        <f t="shared" si="10"/>
        <v>453.09901461918662</v>
      </c>
      <c r="G147" s="29">
        <f>PMT($B$4,$B$5,-$H$4)</f>
        <v>2018.3300946727375</v>
      </c>
      <c r="H147" s="28">
        <f t="shared" si="11"/>
        <v>164308.06730680721</v>
      </c>
      <c r="J147" s="1">
        <v>143</v>
      </c>
      <c r="K147" s="28">
        <f>N146*$B$4</f>
        <v>1000.6666666666744</v>
      </c>
      <c r="L147" s="28">
        <f>$B$6/$B$5</f>
        <v>666.66666666666663</v>
      </c>
      <c r="M147" s="28">
        <f t="shared" si="12"/>
        <v>1667.333333333341</v>
      </c>
      <c r="N147" s="28">
        <f t="shared" si="13"/>
        <v>104666.66666666747</v>
      </c>
    </row>
    <row r="148" spans="4:14" x14ac:dyDescent="0.25">
      <c r="D148" s="1">
        <v>144</v>
      </c>
      <c r="E148" s="28">
        <f>H147*$B$4</f>
        <v>1560.9266394146684</v>
      </c>
      <c r="F148" s="29">
        <f t="shared" si="10"/>
        <v>457.40345525806902</v>
      </c>
      <c r="G148" s="29">
        <f>PMT($B$4,$B$5,-$H$4)</f>
        <v>2018.3300946727375</v>
      </c>
      <c r="H148" s="28">
        <f t="shared" si="11"/>
        <v>163850.66385154915</v>
      </c>
      <c r="J148" s="1">
        <v>144</v>
      </c>
      <c r="K148" s="28">
        <f>N147*$B$4</f>
        <v>994.33333333334099</v>
      </c>
      <c r="L148" s="28">
        <f>$B$6/$B$5</f>
        <v>666.66666666666663</v>
      </c>
      <c r="M148" s="28">
        <f t="shared" si="12"/>
        <v>1661.0000000000077</v>
      </c>
      <c r="N148" s="28">
        <f t="shared" si="13"/>
        <v>104000.0000000008</v>
      </c>
    </row>
    <row r="149" spans="4:14" x14ac:dyDescent="0.25">
      <c r="D149" s="1">
        <v>145</v>
      </c>
      <c r="E149" s="28">
        <f>H148*$B$4</f>
        <v>1556.5813065897169</v>
      </c>
      <c r="F149" s="29">
        <f t="shared" si="10"/>
        <v>461.7487880830206</v>
      </c>
      <c r="G149" s="29">
        <f>PMT($B$4,$B$5,-$H$4)</f>
        <v>2018.3300946727375</v>
      </c>
      <c r="H149" s="28">
        <f t="shared" si="11"/>
        <v>163388.91506346612</v>
      </c>
      <c r="J149" s="1">
        <v>145</v>
      </c>
      <c r="K149" s="28">
        <f>N148*$B$4</f>
        <v>988.00000000000762</v>
      </c>
      <c r="L149" s="28">
        <f>$B$6/$B$5</f>
        <v>666.66666666666663</v>
      </c>
      <c r="M149" s="28">
        <f t="shared" si="12"/>
        <v>1654.6666666666742</v>
      </c>
      <c r="N149" s="28">
        <f t="shared" si="13"/>
        <v>103333.33333333413</v>
      </c>
    </row>
    <row r="150" spans="4:14" x14ac:dyDescent="0.25">
      <c r="D150" s="1">
        <v>146</v>
      </c>
      <c r="E150" s="28">
        <f>H149*$B$4</f>
        <v>1552.1946931029281</v>
      </c>
      <c r="F150" s="29">
        <f t="shared" si="10"/>
        <v>466.13540156980935</v>
      </c>
      <c r="G150" s="29">
        <f>PMT($B$4,$B$5,-$H$4)</f>
        <v>2018.3300946727375</v>
      </c>
      <c r="H150" s="28">
        <f t="shared" si="11"/>
        <v>162922.77966189632</v>
      </c>
      <c r="J150" s="1">
        <v>146</v>
      </c>
      <c r="K150" s="28">
        <f>N149*$B$4</f>
        <v>981.66666666667425</v>
      </c>
      <c r="L150" s="28">
        <f>$B$6/$B$5</f>
        <v>666.66666666666663</v>
      </c>
      <c r="M150" s="28">
        <f t="shared" si="12"/>
        <v>1648.3333333333408</v>
      </c>
      <c r="N150" s="28">
        <f t="shared" si="13"/>
        <v>102666.66666666746</v>
      </c>
    </row>
    <row r="151" spans="4:14" x14ac:dyDescent="0.25">
      <c r="D151" s="1">
        <v>147</v>
      </c>
      <c r="E151" s="28">
        <f>H150*$B$4</f>
        <v>1547.766406788015</v>
      </c>
      <c r="F151" s="29">
        <f t="shared" si="10"/>
        <v>470.56368788472241</v>
      </c>
      <c r="G151" s="29">
        <f>PMT($B$4,$B$5,-$H$4)</f>
        <v>2018.3300946727375</v>
      </c>
      <c r="H151" s="28">
        <f t="shared" si="11"/>
        <v>162452.2159740116</v>
      </c>
      <c r="J151" s="1">
        <v>147</v>
      </c>
      <c r="K151" s="28">
        <f>N150*$B$4</f>
        <v>975.33333333334087</v>
      </c>
      <c r="L151" s="28">
        <f>$B$6/$B$5</f>
        <v>666.66666666666663</v>
      </c>
      <c r="M151" s="28">
        <f t="shared" si="12"/>
        <v>1642.0000000000075</v>
      </c>
      <c r="N151" s="28">
        <f t="shared" si="13"/>
        <v>102000.00000000079</v>
      </c>
    </row>
    <row r="152" spans="4:14" x14ac:dyDescent="0.25">
      <c r="D152" s="1">
        <v>148</v>
      </c>
      <c r="E152" s="28">
        <f>H151*$B$4</f>
        <v>1543.2960517531103</v>
      </c>
      <c r="F152" s="29">
        <f t="shared" si="10"/>
        <v>475.03404291962715</v>
      </c>
      <c r="G152" s="29">
        <f>PMT($B$4,$B$5,-$H$4)</f>
        <v>2018.3300946727375</v>
      </c>
      <c r="H152" s="28">
        <f t="shared" si="11"/>
        <v>161977.18193109197</v>
      </c>
      <c r="J152" s="1">
        <v>148</v>
      </c>
      <c r="K152" s="28">
        <f>N151*$B$4</f>
        <v>969.00000000000739</v>
      </c>
      <c r="L152" s="28">
        <f>$B$6/$B$5</f>
        <v>666.66666666666663</v>
      </c>
      <c r="M152" s="28">
        <f t="shared" si="12"/>
        <v>1635.666666666674</v>
      </c>
      <c r="N152" s="28">
        <f t="shared" si="13"/>
        <v>101333.33333333411</v>
      </c>
    </row>
    <row r="153" spans="4:14" x14ac:dyDescent="0.25">
      <c r="D153" s="1">
        <v>149</v>
      </c>
      <c r="E153" s="28">
        <f>H152*$B$4</f>
        <v>1538.7832283453736</v>
      </c>
      <c r="F153" s="29">
        <f t="shared" si="10"/>
        <v>479.54686632736389</v>
      </c>
      <c r="G153" s="29">
        <f>PMT($B$4,$B$5,-$H$4)</f>
        <v>2018.3300946727375</v>
      </c>
      <c r="H153" s="28">
        <f t="shared" si="11"/>
        <v>161497.63506476462</v>
      </c>
      <c r="J153" s="1">
        <v>149</v>
      </c>
      <c r="K153" s="28">
        <f>N152*$B$4</f>
        <v>962.66666666667402</v>
      </c>
      <c r="L153" s="28">
        <f>$B$6/$B$5</f>
        <v>666.66666666666663</v>
      </c>
      <c r="M153" s="28">
        <f t="shared" si="12"/>
        <v>1629.3333333333408</v>
      </c>
      <c r="N153" s="28">
        <f t="shared" si="13"/>
        <v>100666.66666666744</v>
      </c>
    </row>
    <row r="154" spans="4:14" x14ac:dyDescent="0.25">
      <c r="D154" s="1">
        <v>150</v>
      </c>
      <c r="E154" s="28">
        <f>H153*$B$4</f>
        <v>1534.2275331152639</v>
      </c>
      <c r="F154" s="29">
        <f t="shared" si="10"/>
        <v>484.10256155747356</v>
      </c>
      <c r="G154" s="29">
        <f>PMT($B$4,$B$5,-$H$4)</f>
        <v>2018.3300946727375</v>
      </c>
      <c r="H154" s="28">
        <f t="shared" si="11"/>
        <v>161013.53250320716</v>
      </c>
      <c r="J154" s="1">
        <v>150</v>
      </c>
      <c r="K154" s="28">
        <f>N153*$B$4</f>
        <v>956.33333333334065</v>
      </c>
      <c r="L154" s="28">
        <f>$B$6/$B$5</f>
        <v>666.66666666666663</v>
      </c>
      <c r="M154" s="28">
        <f t="shared" si="12"/>
        <v>1623.0000000000073</v>
      </c>
      <c r="N154" s="28">
        <f t="shared" si="13"/>
        <v>100000.00000000077</v>
      </c>
    </row>
    <row r="155" spans="4:14" x14ac:dyDescent="0.25">
      <c r="D155" s="1">
        <v>151</v>
      </c>
      <c r="E155" s="28">
        <f>H154*$B$4</f>
        <v>1529.628558780468</v>
      </c>
      <c r="F155" s="29">
        <f t="shared" si="10"/>
        <v>488.70153589226948</v>
      </c>
      <c r="G155" s="29">
        <f>PMT($B$4,$B$5,-$H$4)</f>
        <v>2018.3300946727375</v>
      </c>
      <c r="H155" s="28">
        <f t="shared" si="11"/>
        <v>160524.83096731489</v>
      </c>
      <c r="J155" s="1">
        <v>151</v>
      </c>
      <c r="K155" s="28">
        <f>N154*$B$4</f>
        <v>950.00000000000728</v>
      </c>
      <c r="L155" s="28">
        <f>$B$6/$B$5</f>
        <v>666.66666666666663</v>
      </c>
      <c r="M155" s="28">
        <f t="shared" si="12"/>
        <v>1616.6666666666738</v>
      </c>
      <c r="N155" s="28">
        <f t="shared" si="13"/>
        <v>99333.3333333341</v>
      </c>
    </row>
    <row r="156" spans="4:14" x14ac:dyDescent="0.25">
      <c r="D156" s="1">
        <v>152</v>
      </c>
      <c r="E156" s="28">
        <f>H155*$B$4</f>
        <v>1524.9858941894913</v>
      </c>
      <c r="F156" s="29">
        <f t="shared" si="10"/>
        <v>493.34420048324614</v>
      </c>
      <c r="G156" s="29">
        <f>PMT($B$4,$B$5,-$H$4)</f>
        <v>2018.3300946727375</v>
      </c>
      <c r="H156" s="28">
        <f t="shared" si="11"/>
        <v>160031.48676683166</v>
      </c>
      <c r="J156" s="1">
        <v>152</v>
      </c>
      <c r="K156" s="28">
        <f>N155*$B$4</f>
        <v>943.6666666666739</v>
      </c>
      <c r="L156" s="28">
        <f>$B$6/$B$5</f>
        <v>666.66666666666663</v>
      </c>
      <c r="M156" s="28">
        <f t="shared" si="12"/>
        <v>1610.3333333333405</v>
      </c>
      <c r="N156" s="28">
        <f t="shared" si="13"/>
        <v>98666.666666667428</v>
      </c>
    </row>
    <row r="157" spans="4:14" x14ac:dyDescent="0.25">
      <c r="D157" s="1">
        <v>153</v>
      </c>
      <c r="E157" s="28">
        <f>H156*$B$4</f>
        <v>1520.2991242849007</v>
      </c>
      <c r="F157" s="29">
        <f t="shared" si="10"/>
        <v>498.03097038783676</v>
      </c>
      <c r="G157" s="29">
        <f>PMT($B$4,$B$5,-$H$4)</f>
        <v>2018.3300946727375</v>
      </c>
      <c r="H157" s="28">
        <f t="shared" si="11"/>
        <v>159533.45579644383</v>
      </c>
      <c r="J157" s="1">
        <v>153</v>
      </c>
      <c r="K157" s="28">
        <f>N156*$B$4</f>
        <v>937.33333333334053</v>
      </c>
      <c r="L157" s="28">
        <f>$B$6/$B$5</f>
        <v>666.66666666666663</v>
      </c>
      <c r="M157" s="28">
        <f t="shared" si="12"/>
        <v>1604.0000000000073</v>
      </c>
      <c r="N157" s="28">
        <f t="shared" si="13"/>
        <v>98000.000000000757</v>
      </c>
    </row>
    <row r="158" spans="4:14" x14ac:dyDescent="0.25">
      <c r="D158" s="1">
        <v>154</v>
      </c>
      <c r="E158" s="28">
        <f>H157*$B$4</f>
        <v>1515.5678300662164</v>
      </c>
      <c r="F158" s="29">
        <f t="shared" si="10"/>
        <v>502.76226460652106</v>
      </c>
      <c r="G158" s="29">
        <f>PMT($B$4,$B$5,-$H$4)</f>
        <v>2018.3300946727375</v>
      </c>
      <c r="H158" s="28">
        <f t="shared" si="11"/>
        <v>159030.69353183731</v>
      </c>
      <c r="J158" s="1">
        <v>154</v>
      </c>
      <c r="K158" s="28">
        <f>N157*$B$4</f>
        <v>931.00000000000716</v>
      </c>
      <c r="L158" s="28">
        <f>$B$6/$B$5</f>
        <v>666.66666666666663</v>
      </c>
      <c r="M158" s="28">
        <f t="shared" si="12"/>
        <v>1597.6666666666738</v>
      </c>
      <c r="N158" s="28">
        <f t="shared" si="13"/>
        <v>97333.333333334085</v>
      </c>
    </row>
    <row r="159" spans="4:14" x14ac:dyDescent="0.25">
      <c r="D159" s="1">
        <v>155</v>
      </c>
      <c r="E159" s="28">
        <f>H158*$B$4</f>
        <v>1510.7915885524544</v>
      </c>
      <c r="F159" s="29">
        <f t="shared" si="10"/>
        <v>507.53850612028305</v>
      </c>
      <c r="G159" s="29">
        <f>PMT($B$4,$B$5,-$H$4)</f>
        <v>2018.3300946727375</v>
      </c>
      <c r="H159" s="28">
        <f t="shared" si="11"/>
        <v>158523.15502571705</v>
      </c>
      <c r="J159" s="1">
        <v>155</v>
      </c>
      <c r="K159" s="28">
        <f>N158*$B$4</f>
        <v>924.66666666667379</v>
      </c>
      <c r="L159" s="28">
        <f>$B$6/$B$5</f>
        <v>666.66666666666663</v>
      </c>
      <c r="M159" s="28">
        <f t="shared" si="12"/>
        <v>1591.3333333333403</v>
      </c>
      <c r="N159" s="28">
        <f t="shared" si="13"/>
        <v>96666.666666667414</v>
      </c>
    </row>
    <row r="160" spans="4:14" x14ac:dyDescent="0.25">
      <c r="D160" s="1">
        <v>156</v>
      </c>
      <c r="E160" s="28">
        <f>H159*$B$4</f>
        <v>1505.9699727443119</v>
      </c>
      <c r="F160" s="29">
        <f t="shared" si="10"/>
        <v>512.36012192842554</v>
      </c>
      <c r="G160" s="29">
        <f>PMT($B$4,$B$5,-$H$4)</f>
        <v>2018.3300946727375</v>
      </c>
      <c r="H160" s="28">
        <f t="shared" si="11"/>
        <v>158010.79490378863</v>
      </c>
      <c r="J160" s="1">
        <v>156</v>
      </c>
      <c r="K160" s="28">
        <f>N159*$B$4</f>
        <v>918.33333333334042</v>
      </c>
      <c r="L160" s="28">
        <f>$B$6/$B$5</f>
        <v>666.66666666666663</v>
      </c>
      <c r="M160" s="28">
        <f t="shared" si="12"/>
        <v>1585.000000000007</v>
      </c>
      <c r="N160" s="28">
        <f t="shared" si="13"/>
        <v>96000.000000000742</v>
      </c>
    </row>
    <row r="161" spans="4:14" x14ac:dyDescent="0.25">
      <c r="D161" s="1">
        <v>157</v>
      </c>
      <c r="E161" s="28">
        <f>H160*$B$4</f>
        <v>1501.1025515859919</v>
      </c>
      <c r="F161" s="29">
        <f t="shared" si="10"/>
        <v>517.22754308674553</v>
      </c>
      <c r="G161" s="29">
        <f>PMT($B$4,$B$5,-$H$4)</f>
        <v>2018.3300946727375</v>
      </c>
      <c r="H161" s="28">
        <f t="shared" si="11"/>
        <v>157493.56736070188</v>
      </c>
      <c r="J161" s="1">
        <v>157</v>
      </c>
      <c r="K161" s="28">
        <f>N160*$B$4</f>
        <v>912.00000000000705</v>
      </c>
      <c r="L161" s="28">
        <f>$B$6/$B$5</f>
        <v>666.66666666666663</v>
      </c>
      <c r="M161" s="28">
        <f t="shared" si="12"/>
        <v>1578.6666666666738</v>
      </c>
      <c r="N161" s="28">
        <f t="shared" si="13"/>
        <v>95333.333333334071</v>
      </c>
    </row>
    <row r="162" spans="4:14" x14ac:dyDescent="0.25">
      <c r="D162" s="1">
        <v>158</v>
      </c>
      <c r="E162" s="28">
        <f>H161*$B$4</f>
        <v>1496.1888899266678</v>
      </c>
      <c r="F162" s="29">
        <f t="shared" si="10"/>
        <v>522.14120474606966</v>
      </c>
      <c r="G162" s="29">
        <f>PMT($B$4,$B$5,-$H$4)</f>
        <v>2018.3300946727375</v>
      </c>
      <c r="H162" s="28">
        <f t="shared" si="11"/>
        <v>156971.42615595582</v>
      </c>
      <c r="J162" s="1">
        <v>158</v>
      </c>
      <c r="K162" s="28">
        <f>N161*$B$4</f>
        <v>905.66666666667368</v>
      </c>
      <c r="L162" s="28">
        <f>$B$6/$B$5</f>
        <v>666.66666666666663</v>
      </c>
      <c r="M162" s="28">
        <f t="shared" si="12"/>
        <v>1572.3333333333403</v>
      </c>
      <c r="N162" s="28">
        <f t="shared" si="13"/>
        <v>94666.666666667399</v>
      </c>
    </row>
    <row r="163" spans="4:14" x14ac:dyDescent="0.25">
      <c r="D163" s="1">
        <v>159</v>
      </c>
      <c r="E163" s="28">
        <f>H162*$B$4</f>
        <v>1491.2285484815802</v>
      </c>
      <c r="F163" s="29">
        <f t="shared" si="10"/>
        <v>527.10154619115724</v>
      </c>
      <c r="G163" s="29">
        <f>PMT($B$4,$B$5,-$H$4)</f>
        <v>2018.3300946727375</v>
      </c>
      <c r="H163" s="28">
        <f t="shared" si="11"/>
        <v>156444.32460976468</v>
      </c>
      <c r="J163" s="1">
        <v>159</v>
      </c>
      <c r="K163" s="28">
        <f>N162*$B$4</f>
        <v>899.33333333334031</v>
      </c>
      <c r="L163" s="28">
        <f>$B$6/$B$5</f>
        <v>666.66666666666663</v>
      </c>
      <c r="M163" s="28">
        <f t="shared" si="12"/>
        <v>1566.0000000000068</v>
      </c>
      <c r="N163" s="28">
        <f t="shared" si="13"/>
        <v>94000.000000000728</v>
      </c>
    </row>
    <row r="164" spans="4:14" x14ac:dyDescent="0.25">
      <c r="D164" s="1">
        <v>160</v>
      </c>
      <c r="E164" s="28">
        <f>H163*$B$4</f>
        <v>1486.2210837927644</v>
      </c>
      <c r="F164" s="29">
        <f t="shared" si="10"/>
        <v>532.10901087997308</v>
      </c>
      <c r="G164" s="29">
        <f>PMT($B$4,$B$5,-$H$4)</f>
        <v>2018.3300946727375</v>
      </c>
      <c r="H164" s="28">
        <f t="shared" si="11"/>
        <v>155912.21559888471</v>
      </c>
      <c r="J164" s="1">
        <v>160</v>
      </c>
      <c r="K164" s="28">
        <f>N163*$B$4</f>
        <v>893.00000000000693</v>
      </c>
      <c r="L164" s="28">
        <f>$B$6/$B$5</f>
        <v>666.66666666666663</v>
      </c>
      <c r="M164" s="28">
        <f t="shared" si="12"/>
        <v>1559.6666666666736</v>
      </c>
      <c r="N164" s="28">
        <f t="shared" si="13"/>
        <v>93333.333333334056</v>
      </c>
    </row>
    <row r="165" spans="4:14" x14ac:dyDescent="0.25">
      <c r="D165" s="1">
        <v>161</v>
      </c>
      <c r="E165" s="28">
        <f>H164*$B$4</f>
        <v>1481.1660481894046</v>
      </c>
      <c r="F165" s="29">
        <f t="shared" si="10"/>
        <v>537.16404648333287</v>
      </c>
      <c r="G165" s="29">
        <f>PMT($B$4,$B$5,-$H$4)</f>
        <v>2018.3300946727375</v>
      </c>
      <c r="H165" s="28">
        <f t="shared" si="11"/>
        <v>155375.05155240136</v>
      </c>
      <c r="J165" s="1">
        <v>161</v>
      </c>
      <c r="K165" s="28">
        <f>N164*$B$4</f>
        <v>886.66666666667356</v>
      </c>
      <c r="L165" s="28">
        <f>$B$6/$B$5</f>
        <v>666.66666666666663</v>
      </c>
      <c r="M165" s="28">
        <f t="shared" si="12"/>
        <v>1553.3333333333403</v>
      </c>
      <c r="N165" s="28">
        <f t="shared" si="13"/>
        <v>92666.666666667385</v>
      </c>
    </row>
    <row r="166" spans="4:14" x14ac:dyDescent="0.25">
      <c r="D166" s="1">
        <v>162</v>
      </c>
      <c r="E166" s="28">
        <f>H165*$B$4</f>
        <v>1476.0629897478129</v>
      </c>
      <c r="F166" s="29">
        <f t="shared" si="10"/>
        <v>542.26710492492452</v>
      </c>
      <c r="G166" s="29">
        <f>PMT($B$4,$B$5,-$H$4)</f>
        <v>2018.3300946727375</v>
      </c>
      <c r="H166" s="28">
        <f t="shared" si="11"/>
        <v>154832.78444747644</v>
      </c>
      <c r="J166" s="1">
        <v>162</v>
      </c>
      <c r="K166" s="28">
        <f>N165*$B$4</f>
        <v>880.33333333334008</v>
      </c>
      <c r="L166" s="28">
        <f>$B$6/$B$5</f>
        <v>666.66666666666663</v>
      </c>
      <c r="M166" s="28">
        <f t="shared" si="12"/>
        <v>1547.0000000000068</v>
      </c>
      <c r="N166" s="28">
        <f t="shared" si="13"/>
        <v>92000.000000000713</v>
      </c>
    </row>
    <row r="167" spans="4:14" x14ac:dyDescent="0.25">
      <c r="D167" s="1">
        <v>163</v>
      </c>
      <c r="E167" s="28">
        <f>H166*$B$4</f>
        <v>1470.9114522510263</v>
      </c>
      <c r="F167" s="29">
        <f t="shared" si="10"/>
        <v>547.41864242171118</v>
      </c>
      <c r="G167" s="29">
        <f>PMT($B$4,$B$5,-$H$4)</f>
        <v>2018.3300946727375</v>
      </c>
      <c r="H167" s="28">
        <f t="shared" si="11"/>
        <v>154285.36580505472</v>
      </c>
      <c r="J167" s="1">
        <v>163</v>
      </c>
      <c r="K167" s="28">
        <f>N166*$B$4</f>
        <v>874.00000000000671</v>
      </c>
      <c r="L167" s="28">
        <f>$B$6/$B$5</f>
        <v>666.66666666666663</v>
      </c>
      <c r="M167" s="28">
        <f t="shared" si="12"/>
        <v>1540.6666666666733</v>
      </c>
      <c r="N167" s="28">
        <f t="shared" si="13"/>
        <v>91333.333333334042</v>
      </c>
    </row>
    <row r="168" spans="4:14" x14ac:dyDescent="0.25">
      <c r="D168" s="1">
        <v>164</v>
      </c>
      <c r="E168" s="28">
        <f>H167*$B$4</f>
        <v>1465.7109751480198</v>
      </c>
      <c r="F168" s="29">
        <f t="shared" si="10"/>
        <v>552.61911952471769</v>
      </c>
      <c r="G168" s="29">
        <f>PMT($B$4,$B$5,-$H$4)</f>
        <v>2018.3300946727375</v>
      </c>
      <c r="H168" s="28">
        <f t="shared" si="11"/>
        <v>153732.74668553</v>
      </c>
      <c r="J168" s="1">
        <v>164</v>
      </c>
      <c r="K168" s="28">
        <f>N167*$B$4</f>
        <v>867.66666666667334</v>
      </c>
      <c r="L168" s="28">
        <f>$B$6/$B$5</f>
        <v>666.66666666666663</v>
      </c>
      <c r="M168" s="28">
        <f t="shared" si="12"/>
        <v>1534.3333333333399</v>
      </c>
      <c r="N168" s="28">
        <f t="shared" si="13"/>
        <v>90666.66666666737</v>
      </c>
    </row>
    <row r="169" spans="4:14" x14ac:dyDescent="0.25">
      <c r="D169" s="1">
        <v>165</v>
      </c>
      <c r="E169" s="28">
        <f>H168*$B$4</f>
        <v>1460.4610935125349</v>
      </c>
      <c r="F169" s="29">
        <f t="shared" si="10"/>
        <v>557.86900116020252</v>
      </c>
      <c r="G169" s="29">
        <f>PMT($B$4,$B$5,-$H$4)</f>
        <v>2018.3300946727375</v>
      </c>
      <c r="H169" s="28">
        <f t="shared" si="11"/>
        <v>153174.8776843698</v>
      </c>
      <c r="J169" s="1">
        <v>165</v>
      </c>
      <c r="K169" s="28">
        <f>N168*$B$4</f>
        <v>861.33333333333997</v>
      </c>
      <c r="L169" s="28">
        <f>$B$6/$B$5</f>
        <v>666.66666666666663</v>
      </c>
      <c r="M169" s="28">
        <f t="shared" si="12"/>
        <v>1528.0000000000066</v>
      </c>
      <c r="N169" s="28">
        <f t="shared" si="13"/>
        <v>90000.000000000698</v>
      </c>
    </row>
    <row r="170" spans="4:14" x14ac:dyDescent="0.25">
      <c r="D170" s="1">
        <v>166</v>
      </c>
      <c r="E170" s="28">
        <f>H169*$B$4</f>
        <v>1455.1613380015131</v>
      </c>
      <c r="F170" s="29">
        <f t="shared" si="10"/>
        <v>563.1687566712244</v>
      </c>
      <c r="G170" s="29">
        <f>PMT($B$4,$B$5,-$H$4)</f>
        <v>2018.3300946727375</v>
      </c>
      <c r="H170" s="28">
        <f t="shared" si="11"/>
        <v>152611.70892769858</v>
      </c>
      <c r="J170" s="1">
        <v>166</v>
      </c>
      <c r="K170" s="28">
        <f>N169*$B$4</f>
        <v>855.00000000000659</v>
      </c>
      <c r="L170" s="28">
        <f>$B$6/$B$5</f>
        <v>666.66666666666663</v>
      </c>
      <c r="M170" s="28">
        <f t="shared" si="12"/>
        <v>1521.6666666666733</v>
      </c>
      <c r="N170" s="28">
        <f t="shared" si="13"/>
        <v>89333.333333334027</v>
      </c>
    </row>
    <row r="171" spans="4:14" x14ac:dyDescent="0.25">
      <c r="D171" s="1">
        <v>167</v>
      </c>
      <c r="E171" s="28">
        <f>H170*$B$4</f>
        <v>1449.8112348131365</v>
      </c>
      <c r="F171" s="29">
        <f t="shared" si="10"/>
        <v>568.51885985960098</v>
      </c>
      <c r="G171" s="29">
        <f>PMT($B$4,$B$5,-$H$4)</f>
        <v>2018.3300946727375</v>
      </c>
      <c r="H171" s="28">
        <f t="shared" si="11"/>
        <v>152043.19006783896</v>
      </c>
      <c r="J171" s="1">
        <v>167</v>
      </c>
      <c r="K171" s="28">
        <f>N170*$B$4</f>
        <v>848.66666666667322</v>
      </c>
      <c r="L171" s="28">
        <f>$B$6/$B$5</f>
        <v>666.66666666666663</v>
      </c>
      <c r="M171" s="28">
        <f t="shared" si="12"/>
        <v>1515.3333333333399</v>
      </c>
      <c r="N171" s="28">
        <f t="shared" si="13"/>
        <v>88666.666666667355</v>
      </c>
    </row>
    <row r="172" spans="4:14" x14ac:dyDescent="0.25">
      <c r="D172" s="1">
        <v>168</v>
      </c>
      <c r="E172" s="28">
        <f>H171*$B$4</f>
        <v>1444.4103056444701</v>
      </c>
      <c r="F172" s="29">
        <f t="shared" si="10"/>
        <v>573.91978902826736</v>
      </c>
      <c r="G172" s="29">
        <f>PMT($B$4,$B$5,-$H$4)</f>
        <v>2018.3300946727375</v>
      </c>
      <c r="H172" s="28">
        <f t="shared" si="11"/>
        <v>151469.2702788107</v>
      </c>
      <c r="J172" s="1">
        <v>168</v>
      </c>
      <c r="K172" s="28">
        <f>N171*$B$4</f>
        <v>842.33333333333985</v>
      </c>
      <c r="L172" s="28">
        <f>$B$6/$B$5</f>
        <v>666.66666666666663</v>
      </c>
      <c r="M172" s="28">
        <f t="shared" si="12"/>
        <v>1509.0000000000064</v>
      </c>
      <c r="N172" s="28">
        <f t="shared" si="13"/>
        <v>88000.000000000684</v>
      </c>
    </row>
    <row r="173" spans="4:14" x14ac:dyDescent="0.25">
      <c r="D173" s="1">
        <v>169</v>
      </c>
      <c r="E173" s="28">
        <f>H172*$B$4</f>
        <v>1438.9580676487017</v>
      </c>
      <c r="F173" s="29">
        <f t="shared" si="10"/>
        <v>579.37202702403579</v>
      </c>
      <c r="G173" s="29">
        <f>PMT($B$4,$B$5,-$H$4)</f>
        <v>2018.3300946727375</v>
      </c>
      <c r="H173" s="28">
        <f t="shared" si="11"/>
        <v>150889.89825178665</v>
      </c>
      <c r="J173" s="1">
        <v>169</v>
      </c>
      <c r="K173" s="28">
        <f>N172*$B$4</f>
        <v>836.00000000000648</v>
      </c>
      <c r="L173" s="28">
        <f>$B$6/$B$5</f>
        <v>666.66666666666663</v>
      </c>
      <c r="M173" s="28">
        <f t="shared" si="12"/>
        <v>1502.6666666666731</v>
      </c>
      <c r="N173" s="28">
        <f t="shared" si="13"/>
        <v>87333.333333334012</v>
      </c>
    </row>
    <row r="174" spans="4:14" x14ac:dyDescent="0.25">
      <c r="D174" s="1">
        <v>170</v>
      </c>
      <c r="E174" s="28">
        <f>H173*$B$4</f>
        <v>1433.4540333919731</v>
      </c>
      <c r="F174" s="29">
        <f t="shared" si="10"/>
        <v>584.87606128076436</v>
      </c>
      <c r="G174" s="29">
        <f>PMT($B$4,$B$5,-$H$4)</f>
        <v>2018.3300946727375</v>
      </c>
      <c r="H174" s="28">
        <f t="shared" si="11"/>
        <v>150305.0221905059</v>
      </c>
      <c r="J174" s="1">
        <v>170</v>
      </c>
      <c r="K174" s="28">
        <f>N173*$B$4</f>
        <v>829.66666666667311</v>
      </c>
      <c r="L174" s="28">
        <f>$B$6/$B$5</f>
        <v>666.66666666666663</v>
      </c>
      <c r="M174" s="28">
        <f t="shared" si="12"/>
        <v>1496.3333333333399</v>
      </c>
      <c r="N174" s="28">
        <f t="shared" si="13"/>
        <v>86666.666666667341</v>
      </c>
    </row>
    <row r="175" spans="4:14" x14ac:dyDescent="0.25">
      <c r="D175" s="1">
        <v>171</v>
      </c>
      <c r="E175" s="28">
        <f>H174*$B$4</f>
        <v>1427.8977108098061</v>
      </c>
      <c r="F175" s="29">
        <f t="shared" si="10"/>
        <v>590.43238386293137</v>
      </c>
      <c r="G175" s="29">
        <f>PMT($B$4,$B$5,-$H$4)</f>
        <v>2018.3300946727375</v>
      </c>
      <c r="H175" s="28">
        <f t="shared" si="11"/>
        <v>149714.58980664297</v>
      </c>
      <c r="J175" s="1">
        <v>171</v>
      </c>
      <c r="K175" s="28">
        <f>N174*$B$4</f>
        <v>823.33333333333974</v>
      </c>
      <c r="L175" s="28">
        <f>$B$6/$B$5</f>
        <v>666.66666666666663</v>
      </c>
      <c r="M175" s="28">
        <f t="shared" si="12"/>
        <v>1490.0000000000064</v>
      </c>
      <c r="N175" s="28">
        <f t="shared" si="13"/>
        <v>86000.000000000669</v>
      </c>
    </row>
    <row r="176" spans="4:14" x14ac:dyDescent="0.25">
      <c r="D176" s="1">
        <v>172</v>
      </c>
      <c r="E176" s="28">
        <f>H175*$B$4</f>
        <v>1422.2886031631081</v>
      </c>
      <c r="F176" s="29">
        <f t="shared" si="10"/>
        <v>596.0414915096294</v>
      </c>
      <c r="G176" s="29">
        <f>PMT($B$4,$B$5,-$H$4)</f>
        <v>2018.3300946727375</v>
      </c>
      <c r="H176" s="28">
        <f t="shared" si="11"/>
        <v>149118.54831513335</v>
      </c>
      <c r="J176" s="1">
        <v>172</v>
      </c>
      <c r="K176" s="28">
        <f>N175*$B$4</f>
        <v>817.00000000000637</v>
      </c>
      <c r="L176" s="28">
        <f>$B$6/$B$5</f>
        <v>666.66666666666663</v>
      </c>
      <c r="M176" s="28">
        <f t="shared" si="12"/>
        <v>1483.6666666666729</v>
      </c>
      <c r="N176" s="28">
        <f t="shared" si="13"/>
        <v>85333.333333333998</v>
      </c>
    </row>
    <row r="177" spans="4:14" x14ac:dyDescent="0.25">
      <c r="D177" s="1">
        <v>173</v>
      </c>
      <c r="E177" s="28">
        <f>H176*$B$4</f>
        <v>1416.6262089937668</v>
      </c>
      <c r="F177" s="29">
        <f t="shared" si="10"/>
        <v>601.70388567897066</v>
      </c>
      <c r="G177" s="29">
        <f>PMT($B$4,$B$5,-$H$4)</f>
        <v>2018.3300946727375</v>
      </c>
      <c r="H177" s="28">
        <f t="shared" si="11"/>
        <v>148516.84442945439</v>
      </c>
      <c r="J177" s="1">
        <v>173</v>
      </c>
      <c r="K177" s="28">
        <f>N176*$B$4</f>
        <v>810.666666666673</v>
      </c>
      <c r="L177" s="28">
        <f>$B$6/$B$5</f>
        <v>666.66666666666663</v>
      </c>
      <c r="M177" s="28">
        <f t="shared" si="12"/>
        <v>1477.3333333333396</v>
      </c>
      <c r="N177" s="28">
        <f t="shared" si="13"/>
        <v>84666.666666667326</v>
      </c>
    </row>
    <row r="178" spans="4:14" x14ac:dyDescent="0.25">
      <c r="D178" s="1">
        <v>174</v>
      </c>
      <c r="E178" s="28">
        <f>H177*$B$4</f>
        <v>1410.9100220798166</v>
      </c>
      <c r="F178" s="29">
        <f t="shared" si="10"/>
        <v>607.42007259292086</v>
      </c>
      <c r="G178" s="29">
        <f>PMT($B$4,$B$5,-$H$4)</f>
        <v>2018.3300946727375</v>
      </c>
      <c r="H178" s="28">
        <f t="shared" si="11"/>
        <v>147909.42435686148</v>
      </c>
      <c r="J178" s="1">
        <v>174</v>
      </c>
      <c r="K178" s="28">
        <f>N177*$B$4</f>
        <v>804.33333333333962</v>
      </c>
      <c r="L178" s="28">
        <f>$B$6/$B$5</f>
        <v>666.66666666666663</v>
      </c>
      <c r="M178" s="28">
        <f t="shared" si="12"/>
        <v>1471.0000000000064</v>
      </c>
      <c r="N178" s="28">
        <f t="shared" si="13"/>
        <v>84000.000000000655</v>
      </c>
    </row>
    <row r="179" spans="4:14" x14ac:dyDescent="0.25">
      <c r="D179" s="1">
        <v>175</v>
      </c>
      <c r="E179" s="28">
        <f>H178*$B$4</f>
        <v>1405.1395313901839</v>
      </c>
      <c r="F179" s="29">
        <f t="shared" si="10"/>
        <v>613.19056328255351</v>
      </c>
      <c r="G179" s="29">
        <f>PMT($B$4,$B$5,-$H$4)</f>
        <v>2018.3300946727375</v>
      </c>
      <c r="H179" s="28">
        <f t="shared" si="11"/>
        <v>147296.23379357893</v>
      </c>
      <c r="J179" s="1">
        <v>175</v>
      </c>
      <c r="K179" s="28">
        <f>N178*$B$4</f>
        <v>798.00000000000625</v>
      </c>
      <c r="L179" s="28">
        <f>$B$6/$B$5</f>
        <v>666.66666666666663</v>
      </c>
      <c r="M179" s="28">
        <f t="shared" si="12"/>
        <v>1464.6666666666729</v>
      </c>
      <c r="N179" s="28">
        <f t="shared" si="13"/>
        <v>83333.333333333983</v>
      </c>
    </row>
    <row r="180" spans="4:14" x14ac:dyDescent="0.25">
      <c r="D180" s="1">
        <v>176</v>
      </c>
      <c r="E180" s="28">
        <f>H179*$B$4</f>
        <v>1399.3142210389997</v>
      </c>
      <c r="F180" s="29">
        <f t="shared" si="10"/>
        <v>619.01587363373778</v>
      </c>
      <c r="G180" s="29">
        <f>PMT($B$4,$B$5,-$H$4)</f>
        <v>2018.3300946727375</v>
      </c>
      <c r="H180" s="28">
        <f t="shared" si="11"/>
        <v>146677.21791994519</v>
      </c>
      <c r="J180" s="1">
        <v>176</v>
      </c>
      <c r="K180" s="28">
        <f>N179*$B$4</f>
        <v>791.66666666667277</v>
      </c>
      <c r="L180" s="28">
        <f>$B$6/$B$5</f>
        <v>666.66666666666663</v>
      </c>
      <c r="M180" s="28">
        <f t="shared" si="12"/>
        <v>1458.3333333333394</v>
      </c>
      <c r="N180" s="28">
        <f t="shared" si="13"/>
        <v>82666.666666667312</v>
      </c>
    </row>
    <row r="181" spans="4:14" x14ac:dyDescent="0.25">
      <c r="D181" s="1">
        <v>177</v>
      </c>
      <c r="E181" s="28">
        <f>H180*$B$4</f>
        <v>1393.4335702394792</v>
      </c>
      <c r="F181" s="29">
        <f t="shared" si="10"/>
        <v>624.89652443325826</v>
      </c>
      <c r="G181" s="29">
        <f>PMT($B$4,$B$5,-$H$4)</f>
        <v>2018.3300946727375</v>
      </c>
      <c r="H181" s="28">
        <f t="shared" si="11"/>
        <v>146052.32139551194</v>
      </c>
      <c r="J181" s="1">
        <v>177</v>
      </c>
      <c r="K181" s="28">
        <f>N180*$B$4</f>
        <v>785.3333333333394</v>
      </c>
      <c r="L181" s="28">
        <f>$B$6/$B$5</f>
        <v>666.66666666666663</v>
      </c>
      <c r="M181" s="28">
        <f t="shared" si="12"/>
        <v>1452.0000000000059</v>
      </c>
      <c r="N181" s="28">
        <f t="shared" si="13"/>
        <v>82000.00000000064</v>
      </c>
    </row>
    <row r="182" spans="4:14" x14ac:dyDescent="0.25">
      <c r="D182" s="1">
        <v>178</v>
      </c>
      <c r="E182" s="28">
        <f>H181*$B$4</f>
        <v>1387.4970532573634</v>
      </c>
      <c r="F182" s="29">
        <f t="shared" si="10"/>
        <v>630.83304141537405</v>
      </c>
      <c r="G182" s="29">
        <f>PMT($B$4,$B$5,-$H$4)</f>
        <v>2018.3300946727375</v>
      </c>
      <c r="H182" s="28">
        <f t="shared" si="11"/>
        <v>145421.48835409657</v>
      </c>
      <c r="J182" s="1">
        <v>178</v>
      </c>
      <c r="K182" s="28">
        <f>N181*$B$4</f>
        <v>779.00000000000603</v>
      </c>
      <c r="L182" s="28">
        <f>$B$6/$B$5</f>
        <v>666.66666666666663</v>
      </c>
      <c r="M182" s="28">
        <f t="shared" si="12"/>
        <v>1445.6666666666727</v>
      </c>
      <c r="N182" s="28">
        <f t="shared" si="13"/>
        <v>81333.333333333969</v>
      </c>
    </row>
    <row r="183" spans="4:14" x14ac:dyDescent="0.25">
      <c r="D183" s="1">
        <v>179</v>
      </c>
      <c r="E183" s="28">
        <f>H182*$B$4</f>
        <v>1381.5041393639174</v>
      </c>
      <c r="F183" s="29">
        <f t="shared" si="10"/>
        <v>636.82595530882008</v>
      </c>
      <c r="G183" s="29">
        <f>PMT($B$4,$B$5,-$H$4)</f>
        <v>2018.3300946727375</v>
      </c>
      <c r="H183" s="28">
        <f t="shared" si="11"/>
        <v>144784.66239878774</v>
      </c>
      <c r="J183" s="1">
        <v>179</v>
      </c>
      <c r="K183" s="28">
        <f>N182*$B$4</f>
        <v>772.66666666667265</v>
      </c>
      <c r="L183" s="28">
        <f>$B$6/$B$5</f>
        <v>666.66666666666663</v>
      </c>
      <c r="M183" s="28">
        <f t="shared" si="12"/>
        <v>1439.3333333333394</v>
      </c>
      <c r="N183" s="28">
        <f t="shared" si="13"/>
        <v>80666.666666667297</v>
      </c>
    </row>
    <row r="184" spans="4:14" x14ac:dyDescent="0.25">
      <c r="D184" s="1">
        <v>180</v>
      </c>
      <c r="E184" s="28">
        <f>H183*$B$4</f>
        <v>1375.4542927884836</v>
      </c>
      <c r="F184" s="29">
        <f t="shared" si="10"/>
        <v>642.87580188425386</v>
      </c>
      <c r="G184" s="29">
        <f>PMT($B$4,$B$5,-$H$4)</f>
        <v>2018.3300946727375</v>
      </c>
      <c r="H184" s="28">
        <f t="shared" si="11"/>
        <v>144141.78659690349</v>
      </c>
      <c r="J184" s="1">
        <v>180</v>
      </c>
      <c r="K184" s="28">
        <f>N183*$B$4</f>
        <v>766.33333333333928</v>
      </c>
      <c r="L184" s="28">
        <f>$B$6/$B$5</f>
        <v>666.66666666666663</v>
      </c>
      <c r="M184" s="28">
        <f t="shared" si="12"/>
        <v>1433.0000000000059</v>
      </c>
      <c r="N184" s="28">
        <f t="shared" si="13"/>
        <v>80000.000000000626</v>
      </c>
    </row>
    <row r="185" spans="4:14" x14ac:dyDescent="0.25">
      <c r="D185" s="1">
        <v>181</v>
      </c>
      <c r="E185" s="28">
        <f>H184*$B$4</f>
        <v>1369.3469726705832</v>
      </c>
      <c r="F185" s="29">
        <f t="shared" si="10"/>
        <v>648.98312200215423</v>
      </c>
      <c r="G185" s="29">
        <f>PMT($B$4,$B$5,-$H$4)</f>
        <v>2018.3300946727375</v>
      </c>
      <c r="H185" s="28">
        <f t="shared" si="11"/>
        <v>143492.80347490133</v>
      </c>
      <c r="J185" s="1">
        <v>181</v>
      </c>
      <c r="K185" s="28">
        <f>N184*$B$4</f>
        <v>760.00000000000591</v>
      </c>
      <c r="L185" s="28">
        <f>$B$6/$B$5</f>
        <v>666.66666666666663</v>
      </c>
      <c r="M185" s="28">
        <f t="shared" si="12"/>
        <v>1426.6666666666724</v>
      </c>
      <c r="N185" s="28">
        <f t="shared" si="13"/>
        <v>79333.333333333954</v>
      </c>
    </row>
    <row r="186" spans="4:14" x14ac:dyDescent="0.25">
      <c r="D186" s="1">
        <v>182</v>
      </c>
      <c r="E186" s="28">
        <f>H185*$B$4</f>
        <v>1363.1816330115626</v>
      </c>
      <c r="F186" s="29">
        <f t="shared" si="10"/>
        <v>655.14846166117491</v>
      </c>
      <c r="G186" s="29">
        <f>PMT($B$4,$B$5,-$H$4)</f>
        <v>2018.3300946727375</v>
      </c>
      <c r="H186" s="28">
        <f t="shared" si="11"/>
        <v>142837.65501324015</v>
      </c>
      <c r="J186" s="1">
        <v>182</v>
      </c>
      <c r="K186" s="28">
        <f>N185*$B$4</f>
        <v>753.66666666667254</v>
      </c>
      <c r="L186" s="28">
        <f>$B$6/$B$5</f>
        <v>666.66666666666663</v>
      </c>
      <c r="M186" s="28">
        <f t="shared" si="12"/>
        <v>1420.3333333333392</v>
      </c>
      <c r="N186" s="28">
        <f t="shared" si="13"/>
        <v>78666.666666667283</v>
      </c>
    </row>
    <row r="187" spans="4:14" x14ac:dyDescent="0.25">
      <c r="D187" s="1">
        <v>183</v>
      </c>
      <c r="E187" s="28">
        <f>H186*$B$4</f>
        <v>1356.9577226257813</v>
      </c>
      <c r="F187" s="29">
        <f t="shared" si="10"/>
        <v>661.37237204695612</v>
      </c>
      <c r="G187" s="29">
        <f>PMT($B$4,$B$5,-$H$4)</f>
        <v>2018.3300946727375</v>
      </c>
      <c r="H187" s="28">
        <f t="shared" si="11"/>
        <v>142176.28264119319</v>
      </c>
      <c r="J187" s="1">
        <v>183</v>
      </c>
      <c r="K187" s="28">
        <f>N186*$B$4</f>
        <v>747.33333333333917</v>
      </c>
      <c r="L187" s="28">
        <f>$B$6/$B$5</f>
        <v>666.66666666666663</v>
      </c>
      <c r="M187" s="28">
        <f t="shared" si="12"/>
        <v>1414.0000000000059</v>
      </c>
      <c r="N187" s="28">
        <f t="shared" si="13"/>
        <v>78000.000000000611</v>
      </c>
    </row>
    <row r="188" spans="4:14" x14ac:dyDescent="0.25">
      <c r="D188" s="1">
        <v>184</v>
      </c>
      <c r="E188" s="28">
        <f>H187*$B$4</f>
        <v>1350.6746850913353</v>
      </c>
      <c r="F188" s="29">
        <f t="shared" si="10"/>
        <v>667.65540958140218</v>
      </c>
      <c r="G188" s="29">
        <f>PMT($B$4,$B$5,-$H$4)</f>
        <v>2018.3300946727375</v>
      </c>
      <c r="H188" s="28">
        <f t="shared" si="11"/>
        <v>141508.62723161178</v>
      </c>
      <c r="J188" s="1">
        <v>184</v>
      </c>
      <c r="K188" s="28">
        <f>N187*$B$4</f>
        <v>741.0000000000058</v>
      </c>
      <c r="L188" s="28">
        <f>$B$6/$B$5</f>
        <v>666.66666666666663</v>
      </c>
      <c r="M188" s="28">
        <f t="shared" si="12"/>
        <v>1407.6666666666724</v>
      </c>
      <c r="N188" s="28">
        <f t="shared" si="13"/>
        <v>77333.33333333394</v>
      </c>
    </row>
    <row r="189" spans="4:14" x14ac:dyDescent="0.25">
      <c r="D189" s="1">
        <v>185</v>
      </c>
      <c r="E189" s="28">
        <f>H188*$B$4</f>
        <v>1344.3319587003118</v>
      </c>
      <c r="F189" s="29">
        <f t="shared" si="10"/>
        <v>673.99813597242564</v>
      </c>
      <c r="G189" s="29">
        <f>PMT($B$4,$B$5,-$H$4)</f>
        <v>2018.3300946727375</v>
      </c>
      <c r="H189" s="28">
        <f t="shared" si="11"/>
        <v>140834.62909563936</v>
      </c>
      <c r="J189" s="1">
        <v>185</v>
      </c>
      <c r="K189" s="28">
        <f>N188*$B$4</f>
        <v>734.66666666667243</v>
      </c>
      <c r="L189" s="28">
        <f>$B$6/$B$5</f>
        <v>666.66666666666663</v>
      </c>
      <c r="M189" s="28">
        <f t="shared" si="12"/>
        <v>1401.3333333333389</v>
      </c>
      <c r="N189" s="28">
        <f t="shared" si="13"/>
        <v>76666.666666667268</v>
      </c>
    </row>
    <row r="190" spans="4:14" x14ac:dyDescent="0.25">
      <c r="D190" s="1">
        <v>186</v>
      </c>
      <c r="E190" s="28">
        <f>H189*$B$4</f>
        <v>1337.9289764085738</v>
      </c>
      <c r="F190" s="29">
        <f t="shared" si="10"/>
        <v>680.40111826416364</v>
      </c>
      <c r="G190" s="29">
        <f>PMT($B$4,$B$5,-$H$4)</f>
        <v>2018.3300946727375</v>
      </c>
      <c r="H190" s="28">
        <f t="shared" si="11"/>
        <v>140154.22797737521</v>
      </c>
      <c r="J190" s="1">
        <v>186</v>
      </c>
      <c r="K190" s="28">
        <f>N189*$B$4</f>
        <v>728.33333333333906</v>
      </c>
      <c r="L190" s="28">
        <f>$B$6/$B$5</f>
        <v>666.66666666666663</v>
      </c>
      <c r="M190" s="28">
        <f t="shared" si="12"/>
        <v>1395.0000000000057</v>
      </c>
      <c r="N190" s="28">
        <f t="shared" si="13"/>
        <v>76000.000000000597</v>
      </c>
    </row>
    <row r="191" spans="4:14" x14ac:dyDescent="0.25">
      <c r="D191" s="1">
        <v>187</v>
      </c>
      <c r="E191" s="28">
        <f>H190*$B$4</f>
        <v>1331.4651657850645</v>
      </c>
      <c r="F191" s="29">
        <f t="shared" si="10"/>
        <v>686.86492888767293</v>
      </c>
      <c r="G191" s="29">
        <f>PMT($B$4,$B$5,-$H$4)</f>
        <v>2018.3300946727375</v>
      </c>
      <c r="H191" s="28">
        <f t="shared" si="11"/>
        <v>139467.36304848755</v>
      </c>
      <c r="J191" s="1">
        <v>187</v>
      </c>
      <c r="K191" s="28">
        <f>N190*$B$4</f>
        <v>722.00000000000568</v>
      </c>
      <c r="L191" s="28">
        <f>$B$6/$B$5</f>
        <v>666.66666666666663</v>
      </c>
      <c r="M191" s="28">
        <f t="shared" si="12"/>
        <v>1388.6666666666724</v>
      </c>
      <c r="N191" s="28">
        <f t="shared" si="13"/>
        <v>75333.333333333925</v>
      </c>
    </row>
    <row r="192" spans="4:14" x14ac:dyDescent="0.25">
      <c r="D192" s="1">
        <v>188</v>
      </c>
      <c r="E192" s="28">
        <f>H191*$B$4</f>
        <v>1324.9399489606317</v>
      </c>
      <c r="F192" s="29">
        <f t="shared" si="10"/>
        <v>693.39014571210578</v>
      </c>
      <c r="G192" s="29">
        <f>PMT($B$4,$B$5,-$H$4)</f>
        <v>2018.3300946727375</v>
      </c>
      <c r="H192" s="28">
        <f t="shared" si="11"/>
        <v>138773.97290277545</v>
      </c>
      <c r="J192" s="1">
        <v>188</v>
      </c>
      <c r="K192" s="28">
        <f>N191*$B$4</f>
        <v>715.66666666667231</v>
      </c>
      <c r="L192" s="28">
        <f>$B$6/$B$5</f>
        <v>666.66666666666663</v>
      </c>
      <c r="M192" s="28">
        <f t="shared" si="12"/>
        <v>1382.3333333333389</v>
      </c>
      <c r="N192" s="28">
        <f t="shared" si="13"/>
        <v>74666.666666667254</v>
      </c>
    </row>
    <row r="193" spans="4:14" x14ac:dyDescent="0.25">
      <c r="D193" s="1">
        <v>189</v>
      </c>
      <c r="E193" s="28">
        <f>H192*$B$4</f>
        <v>1318.3527425763668</v>
      </c>
      <c r="F193" s="29">
        <f t="shared" si="10"/>
        <v>699.97735209637062</v>
      </c>
      <c r="G193" s="29">
        <f>PMT($B$4,$B$5,-$H$4)</f>
        <v>2018.3300946727375</v>
      </c>
      <c r="H193" s="28">
        <f t="shared" si="11"/>
        <v>138073.99555067907</v>
      </c>
      <c r="J193" s="1">
        <v>189</v>
      </c>
      <c r="K193" s="28">
        <f>N192*$B$4</f>
        <v>709.33333333333894</v>
      </c>
      <c r="L193" s="28">
        <f>$B$6/$B$5</f>
        <v>666.66666666666663</v>
      </c>
      <c r="M193" s="28">
        <f t="shared" si="12"/>
        <v>1376.0000000000055</v>
      </c>
      <c r="N193" s="28">
        <f t="shared" si="13"/>
        <v>74000.000000000582</v>
      </c>
    </row>
    <row r="194" spans="4:14" x14ac:dyDescent="0.25">
      <c r="D194" s="1">
        <v>190</v>
      </c>
      <c r="E194" s="28">
        <f>H193*$B$4</f>
        <v>1311.7029577314511</v>
      </c>
      <c r="F194" s="29">
        <f t="shared" si="10"/>
        <v>706.62713694128638</v>
      </c>
      <c r="G194" s="29">
        <f>PMT($B$4,$B$5,-$H$4)</f>
        <v>2018.3300946727375</v>
      </c>
      <c r="H194" s="28">
        <f t="shared" si="11"/>
        <v>137367.36841373777</v>
      </c>
      <c r="J194" s="1">
        <v>190</v>
      </c>
      <c r="K194" s="28">
        <f>N193*$B$4</f>
        <v>703.00000000000546</v>
      </c>
      <c r="L194" s="28">
        <f>$B$6/$B$5</f>
        <v>666.66666666666663</v>
      </c>
      <c r="M194" s="28">
        <f t="shared" si="12"/>
        <v>1369.666666666672</v>
      </c>
      <c r="N194" s="28">
        <f t="shared" si="13"/>
        <v>73333.333333333911</v>
      </c>
    </row>
    <row r="195" spans="4:14" x14ac:dyDescent="0.25">
      <c r="D195" s="1">
        <v>191</v>
      </c>
      <c r="E195" s="28">
        <f>H194*$B$4</f>
        <v>1304.9899999305087</v>
      </c>
      <c r="F195" s="29">
        <f t="shared" si="10"/>
        <v>713.34009474222876</v>
      </c>
      <c r="G195" s="29">
        <f>PMT($B$4,$B$5,-$H$4)</f>
        <v>2018.3300946727375</v>
      </c>
      <c r="H195" s="28">
        <f t="shared" si="11"/>
        <v>136654.02831899555</v>
      </c>
      <c r="J195" s="1">
        <v>191</v>
      </c>
      <c r="K195" s="28">
        <f>N194*$B$4</f>
        <v>696.66666666667209</v>
      </c>
      <c r="L195" s="28">
        <f>$B$6/$B$5</f>
        <v>666.66666666666663</v>
      </c>
      <c r="M195" s="28">
        <f t="shared" si="12"/>
        <v>1363.3333333333387</v>
      </c>
      <c r="N195" s="28">
        <f t="shared" si="13"/>
        <v>72666.666666667239</v>
      </c>
    </row>
    <row r="196" spans="4:14" x14ac:dyDescent="0.25">
      <c r="D196" s="1">
        <v>192</v>
      </c>
      <c r="E196" s="28">
        <f>H195*$B$4</f>
        <v>1298.2132690304577</v>
      </c>
      <c r="F196" s="29">
        <f t="shared" si="10"/>
        <v>720.11682564227976</v>
      </c>
      <c r="G196" s="29">
        <f>PMT($B$4,$B$5,-$H$4)</f>
        <v>2018.3300946727375</v>
      </c>
      <c r="H196" s="28">
        <f t="shared" si="11"/>
        <v>135933.91149335328</v>
      </c>
      <c r="J196" s="1">
        <v>192</v>
      </c>
      <c r="K196" s="28">
        <f>N195*$B$4</f>
        <v>690.33333333333871</v>
      </c>
      <c r="L196" s="28">
        <f>$B$6/$B$5</f>
        <v>666.66666666666663</v>
      </c>
      <c r="M196" s="28">
        <f t="shared" si="12"/>
        <v>1357.0000000000055</v>
      </c>
      <c r="N196" s="28">
        <f t="shared" si="13"/>
        <v>72000.000000000568</v>
      </c>
    </row>
    <row r="197" spans="4:14" x14ac:dyDescent="0.25">
      <c r="D197" s="1">
        <v>193</v>
      </c>
      <c r="E197" s="28">
        <f>H196*$B$4</f>
        <v>1291.3721591868562</v>
      </c>
      <c r="F197" s="29">
        <f t="shared" si="10"/>
        <v>726.95793548588131</v>
      </c>
      <c r="G197" s="29">
        <f>PMT($B$4,$B$5,-$H$4)</f>
        <v>2018.3300946727375</v>
      </c>
      <c r="H197" s="28">
        <f t="shared" si="11"/>
        <v>135206.95355786741</v>
      </c>
      <c r="J197" s="1">
        <v>193</v>
      </c>
      <c r="K197" s="28">
        <f>N196*$B$4</f>
        <v>684.00000000000534</v>
      </c>
      <c r="L197" s="28">
        <f>$B$6/$B$5</f>
        <v>666.66666666666663</v>
      </c>
      <c r="M197" s="28">
        <f t="shared" si="12"/>
        <v>1350.666666666672</v>
      </c>
      <c r="N197" s="28">
        <f t="shared" si="13"/>
        <v>71333.333333333896</v>
      </c>
    </row>
    <row r="198" spans="4:14" x14ac:dyDescent="0.25">
      <c r="D198" s="1">
        <v>194</v>
      </c>
      <c r="E198" s="28">
        <f>H197*$B$4</f>
        <v>1284.4660587997403</v>
      </c>
      <c r="F198" s="29">
        <f t="shared" ref="F198:F261" si="14">G198-E198</f>
        <v>733.86403587299719</v>
      </c>
      <c r="G198" s="29">
        <f>PMT($B$4,$B$5,-$H$4)</f>
        <v>2018.3300946727375</v>
      </c>
      <c r="H198" s="28">
        <f t="shared" ref="H198:H245" si="15">H197-F198</f>
        <v>134473.08952199441</v>
      </c>
      <c r="J198" s="1">
        <v>194</v>
      </c>
      <c r="K198" s="28">
        <f>N197*$B$4</f>
        <v>677.66666666667197</v>
      </c>
      <c r="L198" s="28">
        <f>$B$6/$B$5</f>
        <v>666.66666666666663</v>
      </c>
      <c r="M198" s="28">
        <f t="shared" si="12"/>
        <v>1344.3333333333385</v>
      </c>
      <c r="N198" s="28">
        <f t="shared" si="13"/>
        <v>70666.666666667224</v>
      </c>
    </row>
    <row r="199" spans="4:14" x14ac:dyDescent="0.25">
      <c r="D199" s="1">
        <v>195</v>
      </c>
      <c r="E199" s="28">
        <f>H198*$B$4</f>
        <v>1277.4943504589469</v>
      </c>
      <c r="F199" s="29">
        <f t="shared" si="14"/>
        <v>740.83574421379058</v>
      </c>
      <c r="G199" s="29">
        <f>PMT($B$4,$B$5,-$H$4)</f>
        <v>2018.3300946727375</v>
      </c>
      <c r="H199" s="28">
        <f t="shared" si="15"/>
        <v>133732.25377778063</v>
      </c>
      <c r="J199" s="1">
        <v>195</v>
      </c>
      <c r="K199" s="28">
        <f>N198*$B$4</f>
        <v>671.3333333333386</v>
      </c>
      <c r="L199" s="28">
        <f>$B$6/$B$5</f>
        <v>666.66666666666663</v>
      </c>
      <c r="M199" s="28">
        <f t="shared" si="12"/>
        <v>1338.0000000000052</v>
      </c>
      <c r="N199" s="28">
        <f t="shared" si="13"/>
        <v>70000.000000000553</v>
      </c>
    </row>
    <row r="200" spans="4:14" x14ac:dyDescent="0.25">
      <c r="D200" s="1">
        <v>196</v>
      </c>
      <c r="E200" s="28">
        <f>H199*$B$4</f>
        <v>1270.456410888916</v>
      </c>
      <c r="F200" s="29">
        <f t="shared" si="14"/>
        <v>747.87368378382143</v>
      </c>
      <c r="G200" s="29">
        <f>PMT($B$4,$B$5,-$H$4)</f>
        <v>2018.3300946727375</v>
      </c>
      <c r="H200" s="28">
        <f t="shared" si="15"/>
        <v>132984.38009399682</v>
      </c>
      <c r="J200" s="1">
        <v>196</v>
      </c>
      <c r="K200" s="28">
        <f>N199*$B$4</f>
        <v>665.00000000000523</v>
      </c>
      <c r="L200" s="28">
        <f>$B$6/$B$5</f>
        <v>666.66666666666663</v>
      </c>
      <c r="M200" s="28">
        <f t="shared" si="12"/>
        <v>1331.666666666672</v>
      </c>
      <c r="N200" s="28">
        <f t="shared" si="13"/>
        <v>69333.333333333881</v>
      </c>
    </row>
    <row r="201" spans="4:14" x14ac:dyDescent="0.25">
      <c r="D201" s="1">
        <v>197</v>
      </c>
      <c r="E201" s="28">
        <f>H200*$B$4</f>
        <v>1263.3516108929698</v>
      </c>
      <c r="F201" s="29">
        <f t="shared" si="14"/>
        <v>754.97848377976766</v>
      </c>
      <c r="G201" s="29">
        <f>PMT($B$4,$B$5,-$H$4)</f>
        <v>2018.3300946727375</v>
      </c>
      <c r="H201" s="28">
        <f t="shared" si="15"/>
        <v>132229.40161021706</v>
      </c>
      <c r="J201" s="1">
        <v>197</v>
      </c>
      <c r="K201" s="28">
        <f>N200*$B$4</f>
        <v>658.66666666667186</v>
      </c>
      <c r="L201" s="28">
        <f>$B$6/$B$5</f>
        <v>666.66666666666663</v>
      </c>
      <c r="M201" s="28">
        <f t="shared" ref="M201:M244" si="16">L201+K201</f>
        <v>1325.3333333333385</v>
      </c>
      <c r="N201" s="28">
        <f t="shared" ref="N201:N244" si="17">N200-L201</f>
        <v>68666.66666666721</v>
      </c>
    </row>
    <row r="202" spans="4:14" x14ac:dyDescent="0.25">
      <c r="D202" s="1">
        <v>198</v>
      </c>
      <c r="E202" s="28">
        <f>H201*$B$4</f>
        <v>1256.179315297062</v>
      </c>
      <c r="F202" s="29">
        <f t="shared" si="14"/>
        <v>762.15077937567548</v>
      </c>
      <c r="G202" s="29">
        <f>PMT($B$4,$B$5,-$H$4)</f>
        <v>2018.3300946727375</v>
      </c>
      <c r="H202" s="28">
        <f t="shared" si="15"/>
        <v>131467.25083084137</v>
      </c>
      <c r="J202" s="1">
        <v>198</v>
      </c>
      <c r="K202" s="28">
        <f>N201*$B$4</f>
        <v>652.33333333333849</v>
      </c>
      <c r="L202" s="28">
        <f>$B$6/$B$5</f>
        <v>666.66666666666663</v>
      </c>
      <c r="M202" s="28">
        <f t="shared" si="16"/>
        <v>1319.000000000005</v>
      </c>
      <c r="N202" s="28">
        <f t="shared" si="17"/>
        <v>68000.000000000538</v>
      </c>
    </row>
    <row r="203" spans="4:14" x14ac:dyDescent="0.25">
      <c r="D203" s="1">
        <v>199</v>
      </c>
      <c r="E203" s="28">
        <f>H202*$B$4</f>
        <v>1248.938882892993</v>
      </c>
      <c r="F203" s="29">
        <f t="shared" si="14"/>
        <v>769.39121177974448</v>
      </c>
      <c r="G203" s="29">
        <f>PMT($B$4,$B$5,-$H$4)</f>
        <v>2018.3300946727375</v>
      </c>
      <c r="H203" s="28">
        <f t="shared" si="15"/>
        <v>130697.85961906162</v>
      </c>
      <c r="J203" s="1">
        <v>199</v>
      </c>
      <c r="K203" s="28">
        <f>N202*$B$4</f>
        <v>646.00000000000512</v>
      </c>
      <c r="L203" s="28">
        <f>$B$6/$B$5</f>
        <v>666.66666666666663</v>
      </c>
      <c r="M203" s="28">
        <f t="shared" si="16"/>
        <v>1312.6666666666717</v>
      </c>
      <c r="N203" s="28">
        <f t="shared" si="17"/>
        <v>67333.333333333867</v>
      </c>
    </row>
    <row r="204" spans="4:14" x14ac:dyDescent="0.25">
      <c r="D204" s="1">
        <v>200</v>
      </c>
      <c r="E204" s="28">
        <f>H203*$B$4</f>
        <v>1241.6296663810854</v>
      </c>
      <c r="F204" s="29">
        <f t="shared" si="14"/>
        <v>776.70042829165209</v>
      </c>
      <c r="G204" s="29">
        <f>PMT($B$4,$B$5,-$H$4)</f>
        <v>2018.3300946727375</v>
      </c>
      <c r="H204" s="28">
        <f t="shared" si="15"/>
        <v>129921.15919076998</v>
      </c>
      <c r="J204" s="1">
        <v>200</v>
      </c>
      <c r="K204" s="28">
        <f>N203*$B$4</f>
        <v>639.66666666667174</v>
      </c>
      <c r="L204" s="28">
        <f>$B$6/$B$5</f>
        <v>666.66666666666663</v>
      </c>
      <c r="M204" s="28">
        <f t="shared" si="16"/>
        <v>1306.3333333333385</v>
      </c>
      <c r="N204" s="28">
        <f t="shared" si="17"/>
        <v>66666.666666667195</v>
      </c>
    </row>
    <row r="205" spans="4:14" x14ac:dyDescent="0.25">
      <c r="D205" s="1">
        <v>201</v>
      </c>
      <c r="E205" s="28">
        <f>H204*$B$4</f>
        <v>1234.2510123123147</v>
      </c>
      <c r="F205" s="29">
        <f t="shared" si="14"/>
        <v>784.07908236042272</v>
      </c>
      <c r="G205" s="29">
        <f>PMT($B$4,$B$5,-$H$4)</f>
        <v>2018.3300946727375</v>
      </c>
      <c r="H205" s="28">
        <f t="shared" si="15"/>
        <v>129137.08010840956</v>
      </c>
      <c r="J205" s="1">
        <v>201</v>
      </c>
      <c r="K205" s="28">
        <f>N204*$B$4</f>
        <v>633.33333333333837</v>
      </c>
      <c r="L205" s="28">
        <f>$B$6/$B$5</f>
        <v>666.66666666666663</v>
      </c>
      <c r="M205" s="28">
        <f t="shared" si="16"/>
        <v>1300.000000000005</v>
      </c>
      <c r="N205" s="28">
        <f t="shared" si="17"/>
        <v>66000.000000000524</v>
      </c>
    </row>
    <row r="206" spans="4:14" x14ac:dyDescent="0.25">
      <c r="D206" s="1">
        <v>202</v>
      </c>
      <c r="E206" s="28">
        <f>H205*$B$4</f>
        <v>1226.8022610298908</v>
      </c>
      <c r="F206" s="29">
        <f t="shared" si="14"/>
        <v>791.52783364284664</v>
      </c>
      <c r="G206" s="29">
        <f>PMT($B$4,$B$5,-$H$4)</f>
        <v>2018.3300946727375</v>
      </c>
      <c r="H206" s="28">
        <f t="shared" si="15"/>
        <v>128345.55227476671</v>
      </c>
      <c r="J206" s="1">
        <v>202</v>
      </c>
      <c r="K206" s="28">
        <f>N205*$B$4</f>
        <v>627.000000000005</v>
      </c>
      <c r="L206" s="28">
        <f>$B$6/$B$5</f>
        <v>666.66666666666663</v>
      </c>
      <c r="M206" s="28">
        <f t="shared" si="16"/>
        <v>1293.6666666666715</v>
      </c>
      <c r="N206" s="28">
        <f t="shared" si="17"/>
        <v>65333.33333333386</v>
      </c>
    </row>
    <row r="207" spans="4:14" x14ac:dyDescent="0.25">
      <c r="D207" s="1">
        <v>203</v>
      </c>
      <c r="E207" s="28">
        <f>H206*$B$4</f>
        <v>1219.2827466102838</v>
      </c>
      <c r="F207" s="29">
        <f t="shared" si="14"/>
        <v>799.04734806245369</v>
      </c>
      <c r="G207" s="29">
        <f>PMT($B$4,$B$5,-$H$4)</f>
        <v>2018.3300946727375</v>
      </c>
      <c r="H207" s="28">
        <f t="shared" si="15"/>
        <v>127546.50492670426</v>
      </c>
      <c r="J207" s="1">
        <v>203</v>
      </c>
      <c r="K207" s="28">
        <f>N206*$B$4</f>
        <v>620.66666666667163</v>
      </c>
      <c r="L207" s="28">
        <f>$B$6/$B$5</f>
        <v>666.66666666666663</v>
      </c>
      <c r="M207" s="28">
        <f t="shared" si="16"/>
        <v>1287.3333333333383</v>
      </c>
      <c r="N207" s="28">
        <f t="shared" si="17"/>
        <v>64666.666666667195</v>
      </c>
    </row>
    <row r="208" spans="4:14" x14ac:dyDescent="0.25">
      <c r="D208" s="1">
        <v>204</v>
      </c>
      <c r="E208" s="28">
        <f>H207*$B$4</f>
        <v>1211.6917968036905</v>
      </c>
      <c r="F208" s="29">
        <f t="shared" si="14"/>
        <v>806.63829786904694</v>
      </c>
      <c r="G208" s="29">
        <f>PMT($B$4,$B$5,-$H$4)</f>
        <v>2018.3300946727375</v>
      </c>
      <c r="H208" s="28">
        <f t="shared" si="15"/>
        <v>126739.86662883521</v>
      </c>
      <c r="J208" s="1">
        <v>204</v>
      </c>
      <c r="K208" s="28">
        <f>N207*$B$4</f>
        <v>614.33333333333837</v>
      </c>
      <c r="L208" s="28">
        <f>$B$6/$B$5</f>
        <v>666.66666666666663</v>
      </c>
      <c r="M208" s="28">
        <f t="shared" si="16"/>
        <v>1281.000000000005</v>
      </c>
      <c r="N208" s="28">
        <f t="shared" si="17"/>
        <v>64000.000000000531</v>
      </c>
    </row>
    <row r="209" spans="4:14" x14ac:dyDescent="0.25">
      <c r="D209" s="1">
        <v>205</v>
      </c>
      <c r="E209" s="28">
        <f>H208*$B$4</f>
        <v>1204.0287329739344</v>
      </c>
      <c r="F209" s="29">
        <f t="shared" si="14"/>
        <v>814.30136169880302</v>
      </c>
      <c r="G209" s="29">
        <f>PMT($B$4,$B$5,-$H$4)</f>
        <v>2018.3300946727375</v>
      </c>
      <c r="H209" s="28">
        <f t="shared" si="15"/>
        <v>125925.56526713641</v>
      </c>
      <c r="J209" s="1">
        <v>205</v>
      </c>
      <c r="K209" s="28">
        <f>N208*$B$4</f>
        <v>608.000000000005</v>
      </c>
      <c r="L209" s="28">
        <f>$B$6/$B$5</f>
        <v>666.66666666666663</v>
      </c>
      <c r="M209" s="28">
        <f t="shared" si="16"/>
        <v>1274.6666666666715</v>
      </c>
      <c r="N209" s="28">
        <f t="shared" si="17"/>
        <v>63333.333333333867</v>
      </c>
    </row>
    <row r="210" spans="4:14" x14ac:dyDescent="0.25">
      <c r="D210" s="1">
        <v>206</v>
      </c>
      <c r="E210" s="28">
        <f>H209*$B$4</f>
        <v>1196.2928700377959</v>
      </c>
      <c r="F210" s="29">
        <f t="shared" si="14"/>
        <v>822.03722463494159</v>
      </c>
      <c r="G210" s="29">
        <f>PMT($B$4,$B$5,-$H$4)</f>
        <v>2018.3300946727375</v>
      </c>
      <c r="H210" s="28">
        <f t="shared" si="15"/>
        <v>125103.52804250146</v>
      </c>
      <c r="J210" s="1">
        <v>206</v>
      </c>
      <c r="K210" s="28">
        <f>N209*$B$4</f>
        <v>601.66666666667174</v>
      </c>
      <c r="L210" s="28">
        <f>$B$6/$B$5</f>
        <v>666.66666666666663</v>
      </c>
      <c r="M210" s="28">
        <f t="shared" si="16"/>
        <v>1268.3333333333385</v>
      </c>
      <c r="N210" s="28">
        <f t="shared" si="17"/>
        <v>62666.666666667203</v>
      </c>
    </row>
    <row r="211" spans="4:14" x14ac:dyDescent="0.25">
      <c r="D211" s="1">
        <v>207</v>
      </c>
      <c r="E211" s="28">
        <f>H210*$B$4</f>
        <v>1188.4835164037638</v>
      </c>
      <c r="F211" s="29">
        <f t="shared" si="14"/>
        <v>829.84657826897364</v>
      </c>
      <c r="G211" s="29">
        <f>PMT($B$4,$B$5,-$H$4)</f>
        <v>2018.3300946727375</v>
      </c>
      <c r="H211" s="28">
        <f t="shared" si="15"/>
        <v>124273.68146423249</v>
      </c>
      <c r="J211" s="1">
        <v>207</v>
      </c>
      <c r="K211" s="28">
        <f>N210*$B$4</f>
        <v>595.33333333333837</v>
      </c>
      <c r="L211" s="28">
        <f>$B$6/$B$5</f>
        <v>666.66666666666663</v>
      </c>
      <c r="M211" s="28">
        <f t="shared" si="16"/>
        <v>1262.000000000005</v>
      </c>
      <c r="N211" s="28">
        <f t="shared" si="17"/>
        <v>62000.000000000538</v>
      </c>
    </row>
    <row r="212" spans="4:14" x14ac:dyDescent="0.25">
      <c r="D212" s="1">
        <v>208</v>
      </c>
      <c r="E212" s="28">
        <f>H211*$B$4</f>
        <v>1180.5999739102085</v>
      </c>
      <c r="F212" s="29">
        <f t="shared" si="14"/>
        <v>837.73012076252894</v>
      </c>
      <c r="G212" s="29">
        <f>PMT($B$4,$B$5,-$H$4)</f>
        <v>2018.3300946727375</v>
      </c>
      <c r="H212" s="28">
        <f t="shared" si="15"/>
        <v>123435.95134346996</v>
      </c>
      <c r="J212" s="1">
        <v>208</v>
      </c>
      <c r="K212" s="28">
        <f>N211*$B$4</f>
        <v>589.00000000000512</v>
      </c>
      <c r="L212" s="28">
        <f>$B$6/$B$5</f>
        <v>666.66666666666663</v>
      </c>
      <c r="M212" s="28">
        <f t="shared" si="16"/>
        <v>1255.6666666666717</v>
      </c>
      <c r="N212" s="28">
        <f t="shared" si="17"/>
        <v>61333.333333333874</v>
      </c>
    </row>
    <row r="213" spans="4:14" x14ac:dyDescent="0.25">
      <c r="D213" s="1">
        <v>209</v>
      </c>
      <c r="E213" s="28">
        <f>H212*$B$4</f>
        <v>1172.6415377629646</v>
      </c>
      <c r="F213" s="29">
        <f t="shared" si="14"/>
        <v>845.68855690977284</v>
      </c>
      <c r="G213" s="29">
        <f>PMT($B$4,$B$5,-$H$4)</f>
        <v>2018.3300946727375</v>
      </c>
      <c r="H213" s="28">
        <f t="shared" si="15"/>
        <v>122590.26278656018</v>
      </c>
      <c r="J213" s="1">
        <v>209</v>
      </c>
      <c r="K213" s="28">
        <f>N212*$B$4</f>
        <v>582.66666666667174</v>
      </c>
      <c r="L213" s="28">
        <f>$B$6/$B$5</f>
        <v>666.66666666666663</v>
      </c>
      <c r="M213" s="28">
        <f t="shared" si="16"/>
        <v>1249.3333333333385</v>
      </c>
      <c r="N213" s="28">
        <f t="shared" si="17"/>
        <v>60666.66666666721</v>
      </c>
    </row>
    <row r="214" spans="4:14" x14ac:dyDescent="0.25">
      <c r="D214" s="1">
        <v>210</v>
      </c>
      <c r="E214" s="28">
        <f>H213*$B$4</f>
        <v>1164.6074964723216</v>
      </c>
      <c r="F214" s="29">
        <f t="shared" si="14"/>
        <v>853.72259820041586</v>
      </c>
      <c r="G214" s="29">
        <f>PMT($B$4,$B$5,-$H$4)</f>
        <v>2018.3300946727375</v>
      </c>
      <c r="H214" s="28">
        <f t="shared" si="15"/>
        <v>121736.54018835977</v>
      </c>
      <c r="J214" s="1">
        <v>210</v>
      </c>
      <c r="K214" s="28">
        <f>N213*$B$4</f>
        <v>576.33333333333849</v>
      </c>
      <c r="L214" s="28">
        <f>$B$6/$B$5</f>
        <v>666.66666666666663</v>
      </c>
      <c r="M214" s="28">
        <f t="shared" si="16"/>
        <v>1243.000000000005</v>
      </c>
      <c r="N214" s="28">
        <f t="shared" si="17"/>
        <v>60000.000000000546</v>
      </c>
    </row>
    <row r="215" spans="4:14" x14ac:dyDescent="0.25">
      <c r="D215" s="1">
        <v>211</v>
      </c>
      <c r="E215" s="28">
        <f>H214*$B$4</f>
        <v>1156.4971317894178</v>
      </c>
      <c r="F215" s="29">
        <f t="shared" si="14"/>
        <v>861.83296288331962</v>
      </c>
      <c r="G215" s="29">
        <f>PMT($B$4,$B$5,-$H$4)</f>
        <v>2018.3300946727375</v>
      </c>
      <c r="H215" s="28">
        <f t="shared" si="15"/>
        <v>120874.70722547645</v>
      </c>
      <c r="J215" s="1">
        <v>211</v>
      </c>
      <c r="K215" s="28">
        <f>N214*$B$4</f>
        <v>570.00000000000512</v>
      </c>
      <c r="L215" s="28">
        <f>$B$6/$B$5</f>
        <v>666.66666666666663</v>
      </c>
      <c r="M215" s="28">
        <f t="shared" si="16"/>
        <v>1236.6666666666717</v>
      </c>
      <c r="N215" s="28">
        <f t="shared" si="17"/>
        <v>59333.333333333881</v>
      </c>
    </row>
    <row r="216" spans="4:14" x14ac:dyDescent="0.25">
      <c r="D216" s="1">
        <v>212</v>
      </c>
      <c r="E216" s="28">
        <f>H215*$B$4</f>
        <v>1148.3097186420262</v>
      </c>
      <c r="F216" s="29">
        <f t="shared" si="14"/>
        <v>870.0203760307113</v>
      </c>
      <c r="G216" s="29">
        <f>PMT($B$4,$B$5,-$H$4)</f>
        <v>2018.3300946727375</v>
      </c>
      <c r="H216" s="28">
        <f t="shared" si="15"/>
        <v>120004.68684944574</v>
      </c>
      <c r="J216" s="1">
        <v>212</v>
      </c>
      <c r="K216" s="28">
        <f>N215*$B$4</f>
        <v>563.66666666667186</v>
      </c>
      <c r="L216" s="28">
        <f>$B$6/$B$5</f>
        <v>666.66666666666663</v>
      </c>
      <c r="M216" s="28">
        <f t="shared" si="16"/>
        <v>1230.3333333333385</v>
      </c>
      <c r="N216" s="28">
        <f t="shared" si="17"/>
        <v>58666.666666667217</v>
      </c>
    </row>
    <row r="217" spans="4:14" x14ac:dyDescent="0.25">
      <c r="D217" s="1">
        <v>213</v>
      </c>
      <c r="E217" s="28">
        <f>H216*$B$4</f>
        <v>1140.0445250697346</v>
      </c>
      <c r="F217" s="29">
        <f t="shared" si="14"/>
        <v>878.28556960300284</v>
      </c>
      <c r="G217" s="29">
        <f>PMT($B$4,$B$5,-$H$4)</f>
        <v>2018.3300946727375</v>
      </c>
      <c r="H217" s="28">
        <f t="shared" si="15"/>
        <v>119126.40127984274</v>
      </c>
      <c r="J217" s="1">
        <v>213</v>
      </c>
      <c r="K217" s="28">
        <f>N216*$B$4</f>
        <v>557.3333333333386</v>
      </c>
      <c r="L217" s="28">
        <f>$B$6/$B$5</f>
        <v>666.66666666666663</v>
      </c>
      <c r="M217" s="28">
        <f t="shared" si="16"/>
        <v>1224.0000000000052</v>
      </c>
      <c r="N217" s="28">
        <f t="shared" si="17"/>
        <v>58000.000000000553</v>
      </c>
    </row>
    <row r="218" spans="4:14" x14ac:dyDescent="0.25">
      <c r="D218" s="1">
        <v>214</v>
      </c>
      <c r="E218" s="28">
        <f>H217*$B$4</f>
        <v>1131.7008121585061</v>
      </c>
      <c r="F218" s="29">
        <f t="shared" si="14"/>
        <v>886.62928251423136</v>
      </c>
      <c r="G218" s="29">
        <f>PMT($B$4,$B$5,-$H$4)</f>
        <v>2018.3300946727375</v>
      </c>
      <c r="H218" s="28">
        <f t="shared" si="15"/>
        <v>118239.77199732851</v>
      </c>
      <c r="J218" s="1">
        <v>214</v>
      </c>
      <c r="K218" s="28">
        <f>N217*$B$4</f>
        <v>551.00000000000523</v>
      </c>
      <c r="L218" s="28">
        <f>$B$6/$B$5</f>
        <v>666.66666666666663</v>
      </c>
      <c r="M218" s="28">
        <f t="shared" si="16"/>
        <v>1217.666666666672</v>
      </c>
      <c r="N218" s="28">
        <f t="shared" si="17"/>
        <v>57333.333333333889</v>
      </c>
    </row>
    <row r="219" spans="4:14" x14ac:dyDescent="0.25">
      <c r="D219" s="1">
        <v>215</v>
      </c>
      <c r="E219" s="28">
        <f>H218*$B$4</f>
        <v>1123.2778339746208</v>
      </c>
      <c r="F219" s="29">
        <f t="shared" si="14"/>
        <v>895.0522606981167</v>
      </c>
      <c r="G219" s="29">
        <f>PMT($B$4,$B$5,-$H$4)</f>
        <v>2018.3300946727375</v>
      </c>
      <c r="H219" s="28">
        <f t="shared" si="15"/>
        <v>117344.7197366304</v>
      </c>
      <c r="J219" s="1">
        <v>215</v>
      </c>
      <c r="K219" s="28">
        <f>N218*$B$4</f>
        <v>544.66666666667197</v>
      </c>
      <c r="L219" s="28">
        <f>$B$6/$B$5</f>
        <v>666.66666666666663</v>
      </c>
      <c r="M219" s="28">
        <f t="shared" si="16"/>
        <v>1211.3333333333385</v>
      </c>
      <c r="N219" s="28">
        <f t="shared" si="17"/>
        <v>56666.666666667224</v>
      </c>
    </row>
    <row r="220" spans="4:14" x14ac:dyDescent="0.25">
      <c r="D220" s="1">
        <v>216</v>
      </c>
      <c r="E220" s="28">
        <f>H219*$B$4</f>
        <v>1114.7748374979888</v>
      </c>
      <c r="F220" s="29">
        <f t="shared" si="14"/>
        <v>903.5552571747487</v>
      </c>
      <c r="G220" s="29">
        <f>PMT($B$4,$B$5,-$H$4)</f>
        <v>2018.3300946727375</v>
      </c>
      <c r="H220" s="28">
        <f t="shared" si="15"/>
        <v>116441.16447945565</v>
      </c>
      <c r="J220" s="1">
        <v>216</v>
      </c>
      <c r="K220" s="28">
        <f>N219*$B$4</f>
        <v>538.3333333333386</v>
      </c>
      <c r="L220" s="28">
        <f>$B$6/$B$5</f>
        <v>666.66666666666663</v>
      </c>
      <c r="M220" s="28">
        <f t="shared" si="16"/>
        <v>1205.0000000000052</v>
      </c>
      <c r="N220" s="28">
        <f t="shared" si="17"/>
        <v>56000.00000000056</v>
      </c>
    </row>
    <row r="221" spans="4:14" x14ac:dyDescent="0.25">
      <c r="D221" s="1">
        <v>217</v>
      </c>
      <c r="E221" s="28">
        <f>H220*$B$4</f>
        <v>1106.1910625548287</v>
      </c>
      <c r="F221" s="29">
        <f t="shared" si="14"/>
        <v>912.13903211790876</v>
      </c>
      <c r="G221" s="29">
        <f>PMT($B$4,$B$5,-$H$4)</f>
        <v>2018.3300946727375</v>
      </c>
      <c r="H221" s="28">
        <f t="shared" si="15"/>
        <v>115529.02544733774</v>
      </c>
      <c r="J221" s="1">
        <v>217</v>
      </c>
      <c r="K221" s="28">
        <f>N220*$B$4</f>
        <v>532.00000000000534</v>
      </c>
      <c r="L221" s="28">
        <f>$B$6/$B$5</f>
        <v>666.66666666666663</v>
      </c>
      <c r="M221" s="28">
        <f t="shared" si="16"/>
        <v>1198.666666666672</v>
      </c>
      <c r="N221" s="28">
        <f t="shared" si="17"/>
        <v>55333.333333333896</v>
      </c>
    </row>
    <row r="222" spans="4:14" x14ac:dyDescent="0.25">
      <c r="D222" s="1">
        <v>218</v>
      </c>
      <c r="E222" s="28">
        <f>H221*$B$4</f>
        <v>1097.5257417497085</v>
      </c>
      <c r="F222" s="29">
        <f t="shared" si="14"/>
        <v>920.804352923029</v>
      </c>
      <c r="G222" s="29">
        <f>PMT($B$4,$B$5,-$H$4)</f>
        <v>2018.3300946727375</v>
      </c>
      <c r="H222" s="28">
        <f t="shared" si="15"/>
        <v>114608.22109441471</v>
      </c>
      <c r="J222" s="1">
        <v>218</v>
      </c>
      <c r="K222" s="28">
        <f>N221*$B$4</f>
        <v>525.66666666667197</v>
      </c>
      <c r="L222" s="28">
        <f>$B$6/$B$5</f>
        <v>666.66666666666663</v>
      </c>
      <c r="M222" s="28">
        <f t="shared" si="16"/>
        <v>1192.3333333333385</v>
      </c>
      <c r="N222" s="28">
        <f t="shared" si="17"/>
        <v>54666.666666667232</v>
      </c>
    </row>
    <row r="223" spans="4:14" x14ac:dyDescent="0.25">
      <c r="D223" s="1">
        <v>219</v>
      </c>
      <c r="E223" s="28">
        <f>H222*$B$4</f>
        <v>1088.7781003969396</v>
      </c>
      <c r="F223" s="29">
        <f t="shared" si="14"/>
        <v>929.55199427579782</v>
      </c>
      <c r="G223" s="29">
        <f>PMT($B$4,$B$5,-$H$4)</f>
        <v>2018.3300946727375</v>
      </c>
      <c r="H223" s="28">
        <f t="shared" si="15"/>
        <v>113678.66910013891</v>
      </c>
      <c r="J223" s="1">
        <v>219</v>
      </c>
      <c r="K223" s="28">
        <f>N222*$B$4</f>
        <v>519.33333333333871</v>
      </c>
      <c r="L223" s="28">
        <f>$B$6/$B$5</f>
        <v>666.66666666666663</v>
      </c>
      <c r="M223" s="28">
        <f t="shared" si="16"/>
        <v>1186.0000000000055</v>
      </c>
      <c r="N223" s="28">
        <f t="shared" si="17"/>
        <v>54000.000000000568</v>
      </c>
    </row>
    <row r="224" spans="4:14" x14ac:dyDescent="0.25">
      <c r="D224" s="1">
        <v>220</v>
      </c>
      <c r="E224" s="28">
        <f>H223*$B$4</f>
        <v>1079.9473564513196</v>
      </c>
      <c r="F224" s="29">
        <f t="shared" si="14"/>
        <v>938.38273822141787</v>
      </c>
      <c r="G224" s="29">
        <f>PMT($B$4,$B$5,-$H$4)</f>
        <v>2018.3300946727375</v>
      </c>
      <c r="H224" s="28">
        <f t="shared" si="15"/>
        <v>112740.28636191749</v>
      </c>
      <c r="J224" s="1">
        <v>220</v>
      </c>
      <c r="K224" s="28">
        <f>N223*$B$4</f>
        <v>513.00000000000534</v>
      </c>
      <c r="L224" s="28">
        <f>$B$6/$B$5</f>
        <v>666.66666666666663</v>
      </c>
      <c r="M224" s="28">
        <f t="shared" si="16"/>
        <v>1179.666666666672</v>
      </c>
      <c r="N224" s="28">
        <f t="shared" si="17"/>
        <v>53333.333333333903</v>
      </c>
    </row>
    <row r="225" spans="4:14" x14ac:dyDescent="0.25">
      <c r="D225" s="1">
        <v>221</v>
      </c>
      <c r="E225" s="28">
        <f>H224*$B$4</f>
        <v>1071.0327204382161</v>
      </c>
      <c r="F225" s="29">
        <f t="shared" si="14"/>
        <v>947.29737423452139</v>
      </c>
      <c r="G225" s="29">
        <f>PMT($B$4,$B$5,-$H$4)</f>
        <v>2018.3300946727375</v>
      </c>
      <c r="H225" s="28">
        <f t="shared" si="15"/>
        <v>111792.98898768297</v>
      </c>
      <c r="J225" s="1">
        <v>221</v>
      </c>
      <c r="K225" s="28">
        <f>N224*$B$4</f>
        <v>506.66666666667209</v>
      </c>
      <c r="L225" s="28">
        <f>$B$6/$B$5</f>
        <v>666.66666666666663</v>
      </c>
      <c r="M225" s="28">
        <f t="shared" si="16"/>
        <v>1173.3333333333387</v>
      </c>
      <c r="N225" s="28">
        <f t="shared" si="17"/>
        <v>52666.666666667239</v>
      </c>
    </row>
    <row r="226" spans="4:14" x14ac:dyDescent="0.25">
      <c r="D226" s="1">
        <v>222</v>
      </c>
      <c r="E226" s="28">
        <f>H225*$B$4</f>
        <v>1062.0333953829881</v>
      </c>
      <c r="F226" s="29">
        <f t="shared" si="14"/>
        <v>956.29669928974931</v>
      </c>
      <c r="G226" s="29">
        <f>PMT($B$4,$B$5,-$H$4)</f>
        <v>2018.3300946727375</v>
      </c>
      <c r="H226" s="28">
        <f t="shared" si="15"/>
        <v>110836.69228839321</v>
      </c>
      <c r="J226" s="1">
        <v>222</v>
      </c>
      <c r="K226" s="28">
        <f>N225*$B$4</f>
        <v>500.33333333333877</v>
      </c>
      <c r="L226" s="28">
        <f>$B$6/$B$5</f>
        <v>666.66666666666663</v>
      </c>
      <c r="M226" s="28">
        <f t="shared" si="16"/>
        <v>1167.0000000000055</v>
      </c>
      <c r="N226" s="28">
        <f t="shared" si="17"/>
        <v>52000.000000000575</v>
      </c>
    </row>
    <row r="227" spans="4:14" x14ac:dyDescent="0.25">
      <c r="D227" s="1">
        <v>223</v>
      </c>
      <c r="E227" s="28">
        <f>H226*$B$4</f>
        <v>1052.9485767397355</v>
      </c>
      <c r="F227" s="29">
        <f t="shared" si="14"/>
        <v>965.38151793300199</v>
      </c>
      <c r="G227" s="29">
        <f>PMT($B$4,$B$5,-$H$4)</f>
        <v>2018.3300946727375</v>
      </c>
      <c r="H227" s="28">
        <f t="shared" si="15"/>
        <v>109871.31077046022</v>
      </c>
      <c r="J227" s="1">
        <v>223</v>
      </c>
      <c r="K227" s="28">
        <f>N226*$B$4</f>
        <v>494.00000000000546</v>
      </c>
      <c r="L227" s="28">
        <f>$B$6/$B$5</f>
        <v>666.66666666666663</v>
      </c>
      <c r="M227" s="28">
        <f t="shared" si="16"/>
        <v>1160.666666666672</v>
      </c>
      <c r="N227" s="28">
        <f t="shared" si="17"/>
        <v>51333.333333333911</v>
      </c>
    </row>
    <row r="228" spans="4:14" x14ac:dyDescent="0.25">
      <c r="D228" s="1">
        <v>224</v>
      </c>
      <c r="E228" s="28">
        <f>H227*$B$4</f>
        <v>1043.7774523193721</v>
      </c>
      <c r="F228" s="29">
        <f t="shared" si="14"/>
        <v>974.5526423533654</v>
      </c>
      <c r="G228" s="29">
        <f>PMT($B$4,$B$5,-$H$4)</f>
        <v>2018.3300946727375</v>
      </c>
      <c r="H228" s="28">
        <f t="shared" si="15"/>
        <v>108896.75812810686</v>
      </c>
      <c r="J228" s="1">
        <v>224</v>
      </c>
      <c r="K228" s="28">
        <f>N227*$B$4</f>
        <v>487.66666666667214</v>
      </c>
      <c r="L228" s="28">
        <f>$B$6/$B$5</f>
        <v>666.66666666666663</v>
      </c>
      <c r="M228" s="28">
        <f t="shared" si="16"/>
        <v>1154.3333333333387</v>
      </c>
      <c r="N228" s="28">
        <f t="shared" si="17"/>
        <v>50666.666666667246</v>
      </c>
    </row>
    <row r="229" spans="4:14" x14ac:dyDescent="0.25">
      <c r="D229" s="1">
        <v>225</v>
      </c>
      <c r="E229" s="28">
        <f>H228*$B$4</f>
        <v>1034.5192022170152</v>
      </c>
      <c r="F229" s="29">
        <f t="shared" si="14"/>
        <v>983.8108924557223</v>
      </c>
      <c r="G229" s="29">
        <f>PMT($B$4,$B$5,-$H$4)</f>
        <v>2018.3300946727375</v>
      </c>
      <c r="H229" s="28">
        <f t="shared" si="15"/>
        <v>107912.94723565114</v>
      </c>
      <c r="J229" s="1">
        <v>225</v>
      </c>
      <c r="K229" s="28">
        <f>N228*$B$4</f>
        <v>481.33333333333883</v>
      </c>
      <c r="L229" s="28">
        <f>$B$6/$B$5</f>
        <v>666.66666666666663</v>
      </c>
      <c r="M229" s="28">
        <f t="shared" si="16"/>
        <v>1148.0000000000055</v>
      </c>
      <c r="N229" s="28">
        <f t="shared" si="17"/>
        <v>50000.000000000582</v>
      </c>
    </row>
    <row r="230" spans="4:14" x14ac:dyDescent="0.25">
      <c r="D230" s="1">
        <v>226</v>
      </c>
      <c r="E230" s="28">
        <f>H229*$B$4</f>
        <v>1025.1729987386857</v>
      </c>
      <c r="F230" s="29">
        <f t="shared" si="14"/>
        <v>993.15709593405177</v>
      </c>
      <c r="G230" s="29">
        <f>PMT($B$4,$B$5,-$H$4)</f>
        <v>2018.3300946727375</v>
      </c>
      <c r="H230" s="28">
        <f t="shared" si="15"/>
        <v>106919.79013971709</v>
      </c>
      <c r="J230" s="1">
        <v>226</v>
      </c>
      <c r="K230" s="28">
        <f>N229*$B$4</f>
        <v>475.00000000000551</v>
      </c>
      <c r="L230" s="28">
        <f>$B$6/$B$5</f>
        <v>666.66666666666663</v>
      </c>
      <c r="M230" s="28">
        <f t="shared" si="16"/>
        <v>1141.6666666666722</v>
      </c>
      <c r="N230" s="28">
        <f t="shared" si="17"/>
        <v>49333.333333333918</v>
      </c>
    </row>
    <row r="231" spans="4:14" x14ac:dyDescent="0.25">
      <c r="D231" s="1">
        <v>227</v>
      </c>
      <c r="E231" s="28">
        <f>H230*$B$4</f>
        <v>1015.7380063273124</v>
      </c>
      <c r="F231" s="29">
        <f t="shared" si="14"/>
        <v>1002.5920883454251</v>
      </c>
      <c r="G231" s="29">
        <f>PMT($B$4,$B$5,-$H$4)</f>
        <v>2018.3300946727375</v>
      </c>
      <c r="H231" s="28">
        <f t="shared" si="15"/>
        <v>105917.19805137167</v>
      </c>
      <c r="J231" s="1">
        <v>227</v>
      </c>
      <c r="K231" s="28">
        <f>N230*$B$4</f>
        <v>468.6666666666722</v>
      </c>
      <c r="L231" s="28">
        <f>$B$6/$B$5</f>
        <v>666.66666666666663</v>
      </c>
      <c r="M231" s="28">
        <f t="shared" si="16"/>
        <v>1135.3333333333389</v>
      </c>
      <c r="N231" s="28">
        <f t="shared" si="17"/>
        <v>48666.666666667254</v>
      </c>
    </row>
    <row r="232" spans="4:14" x14ac:dyDescent="0.25">
      <c r="D232" s="1">
        <v>228</v>
      </c>
      <c r="E232" s="28">
        <f>H231*$B$4</f>
        <v>1006.2133814880308</v>
      </c>
      <c r="F232" s="29">
        <f t="shared" si="14"/>
        <v>1012.1167131847067</v>
      </c>
      <c r="G232" s="29">
        <f>PMT($B$4,$B$5,-$H$4)</f>
        <v>2018.3300946727375</v>
      </c>
      <c r="H232" s="28">
        <f t="shared" si="15"/>
        <v>104905.08133818697</v>
      </c>
      <c r="J232" s="1">
        <v>228</v>
      </c>
      <c r="K232" s="28">
        <f>N231*$B$4</f>
        <v>462.33333333333889</v>
      </c>
      <c r="L232" s="28">
        <f>$B$6/$B$5</f>
        <v>666.66666666666663</v>
      </c>
      <c r="M232" s="28">
        <f t="shared" si="16"/>
        <v>1129.0000000000055</v>
      </c>
      <c r="N232" s="28">
        <f t="shared" si="17"/>
        <v>48000.000000000589</v>
      </c>
    </row>
    <row r="233" spans="4:14" x14ac:dyDescent="0.25">
      <c r="D233" s="1">
        <v>229</v>
      </c>
      <c r="E233" s="28">
        <f>H232*$B$4</f>
        <v>996.59827271277618</v>
      </c>
      <c r="F233" s="29">
        <f t="shared" si="14"/>
        <v>1021.7318219599613</v>
      </c>
      <c r="G233" s="29">
        <f>PMT($B$4,$B$5,-$H$4)</f>
        <v>2018.3300946727375</v>
      </c>
      <c r="H233" s="28">
        <f t="shared" si="15"/>
        <v>103883.34951622701</v>
      </c>
      <c r="J233" s="1">
        <v>229</v>
      </c>
      <c r="K233" s="28">
        <f>N232*$B$4</f>
        <v>456.00000000000557</v>
      </c>
      <c r="L233" s="28">
        <f>$B$6/$B$5</f>
        <v>666.66666666666663</v>
      </c>
      <c r="M233" s="28">
        <f t="shared" si="16"/>
        <v>1122.6666666666722</v>
      </c>
      <c r="N233" s="28">
        <f t="shared" si="17"/>
        <v>47333.333333333925</v>
      </c>
    </row>
    <row r="234" spans="4:14" x14ac:dyDescent="0.25">
      <c r="D234" s="1">
        <v>230</v>
      </c>
      <c r="E234" s="28">
        <f>H233*$B$4</f>
        <v>986.89182040415653</v>
      </c>
      <c r="F234" s="29">
        <f t="shared" si="14"/>
        <v>1031.4382742685809</v>
      </c>
      <c r="G234" s="29">
        <f>PMT($B$4,$B$5,-$H$4)</f>
        <v>2018.3300946727375</v>
      </c>
      <c r="H234" s="28">
        <f t="shared" si="15"/>
        <v>102851.91124195843</v>
      </c>
      <c r="J234" s="1">
        <v>230</v>
      </c>
      <c r="K234" s="28">
        <f>N233*$B$4</f>
        <v>449.66666666667226</v>
      </c>
      <c r="L234" s="28">
        <f>$B$6/$B$5</f>
        <v>666.66666666666663</v>
      </c>
      <c r="M234" s="28">
        <f t="shared" si="16"/>
        <v>1116.3333333333389</v>
      </c>
      <c r="N234" s="28">
        <f t="shared" si="17"/>
        <v>46666.666666667261</v>
      </c>
    </row>
    <row r="235" spans="4:14" x14ac:dyDescent="0.25">
      <c r="D235" s="1">
        <v>231</v>
      </c>
      <c r="E235" s="28">
        <f>H234*$B$4</f>
        <v>977.09315679860504</v>
      </c>
      <c r="F235" s="29">
        <f t="shared" si="14"/>
        <v>1041.2369378741323</v>
      </c>
      <c r="G235" s="29">
        <f>PMT($B$4,$B$5,-$H$4)</f>
        <v>2018.3300946727375</v>
      </c>
      <c r="H235" s="28">
        <f t="shared" si="15"/>
        <v>101810.6743040843</v>
      </c>
      <c r="J235" s="1">
        <v>231</v>
      </c>
      <c r="K235" s="28">
        <f>N234*$B$4</f>
        <v>443.33333333333894</v>
      </c>
      <c r="L235" s="28">
        <f>$B$6/$B$5</f>
        <v>666.66666666666663</v>
      </c>
      <c r="M235" s="28">
        <f t="shared" si="16"/>
        <v>1110.0000000000055</v>
      </c>
      <c r="N235" s="28">
        <f t="shared" si="17"/>
        <v>46000.000000000597</v>
      </c>
    </row>
    <row r="236" spans="4:14" x14ac:dyDescent="0.25">
      <c r="D236" s="1">
        <v>232</v>
      </c>
      <c r="E236" s="28">
        <f>H235*$B$4</f>
        <v>967.20140588880076</v>
      </c>
      <c r="F236" s="29">
        <f t="shared" si="14"/>
        <v>1051.1286887839367</v>
      </c>
      <c r="G236" s="29">
        <f>PMT($B$4,$B$5,-$H$4)</f>
        <v>2018.3300946727375</v>
      </c>
      <c r="H236" s="28">
        <f t="shared" si="15"/>
        <v>100759.54561530036</v>
      </c>
      <c r="J236" s="1">
        <v>232</v>
      </c>
      <c r="K236" s="28">
        <f>N235*$B$4</f>
        <v>437.00000000000568</v>
      </c>
      <c r="L236" s="28">
        <f>$B$6/$B$5</f>
        <v>666.66666666666663</v>
      </c>
      <c r="M236" s="28">
        <f t="shared" si="16"/>
        <v>1103.6666666666724</v>
      </c>
      <c r="N236" s="28">
        <f t="shared" si="17"/>
        <v>45333.333333333932</v>
      </c>
    </row>
    <row r="237" spans="4:14" x14ac:dyDescent="0.25">
      <c r="D237" s="1">
        <v>233</v>
      </c>
      <c r="E237" s="28">
        <f>H236*$B$4</f>
        <v>957.21568334535345</v>
      </c>
      <c r="F237" s="29">
        <f t="shared" si="14"/>
        <v>1061.114411327384</v>
      </c>
      <c r="G237" s="29">
        <f>PMT($B$4,$B$5,-$H$4)</f>
        <v>2018.3300946727375</v>
      </c>
      <c r="H237" s="28">
        <f t="shared" si="15"/>
        <v>99698.431203972985</v>
      </c>
      <c r="J237" s="1">
        <v>233</v>
      </c>
      <c r="K237" s="28">
        <f>N236*$B$4</f>
        <v>430.66666666667237</v>
      </c>
      <c r="L237" s="28">
        <f>$B$6/$B$5</f>
        <v>666.66666666666663</v>
      </c>
      <c r="M237" s="28">
        <f t="shared" si="16"/>
        <v>1097.3333333333389</v>
      </c>
      <c r="N237" s="28">
        <f t="shared" si="17"/>
        <v>44666.666666667268</v>
      </c>
    </row>
    <row r="238" spans="4:14" x14ac:dyDescent="0.25">
      <c r="D238" s="1">
        <v>234</v>
      </c>
      <c r="E238" s="28">
        <f>H237*$B$4</f>
        <v>947.1350964377433</v>
      </c>
      <c r="F238" s="29">
        <f t="shared" si="14"/>
        <v>1071.1949982349943</v>
      </c>
      <c r="G238" s="29">
        <f>PMT($B$4,$B$5,-$H$4)</f>
        <v>2018.3300946727375</v>
      </c>
      <c r="H238" s="28">
        <f t="shared" si="15"/>
        <v>98627.236205737994</v>
      </c>
      <c r="J238" s="1">
        <v>234</v>
      </c>
      <c r="K238" s="28">
        <f>N237*$B$4</f>
        <v>424.33333333333906</v>
      </c>
      <c r="L238" s="28">
        <f>$B$6/$B$5</f>
        <v>666.66666666666663</v>
      </c>
      <c r="M238" s="28">
        <f t="shared" si="16"/>
        <v>1091.0000000000057</v>
      </c>
      <c r="N238" s="28">
        <f t="shared" si="17"/>
        <v>44000.000000000604</v>
      </c>
    </row>
    <row r="239" spans="4:14" x14ac:dyDescent="0.25">
      <c r="D239" s="1">
        <v>235</v>
      </c>
      <c r="E239" s="28">
        <f>H238*$B$4</f>
        <v>936.95874395451096</v>
      </c>
      <c r="F239" s="29">
        <f t="shared" si="14"/>
        <v>1081.3713507182265</v>
      </c>
      <c r="G239" s="29">
        <f>PMT($B$4,$B$5,-$H$4)</f>
        <v>2018.3300946727375</v>
      </c>
      <c r="H239" s="28">
        <f t="shared" si="15"/>
        <v>97545.864855019769</v>
      </c>
      <c r="J239" s="1">
        <v>235</v>
      </c>
      <c r="K239" s="28">
        <f>N238*$B$4</f>
        <v>418.00000000000574</v>
      </c>
      <c r="L239" s="28">
        <f>$B$6/$B$5</f>
        <v>666.66666666666663</v>
      </c>
      <c r="M239" s="28">
        <f t="shared" si="16"/>
        <v>1084.6666666666724</v>
      </c>
      <c r="N239" s="28">
        <f t="shared" si="17"/>
        <v>43333.33333333394</v>
      </c>
    </row>
    <row r="240" spans="4:14" x14ac:dyDescent="0.25">
      <c r="D240" s="1">
        <v>236</v>
      </c>
      <c r="E240" s="28">
        <f>H239*$B$4</f>
        <v>926.68571612268772</v>
      </c>
      <c r="F240" s="29">
        <f t="shared" si="14"/>
        <v>1091.6443785500496</v>
      </c>
      <c r="G240" s="29">
        <f>PMT($B$4,$B$5,-$H$4)</f>
        <v>2018.3300946727375</v>
      </c>
      <c r="H240" s="28">
        <f t="shared" si="15"/>
        <v>96454.220476469724</v>
      </c>
      <c r="J240" s="1">
        <v>236</v>
      </c>
      <c r="K240" s="28">
        <f>N239*$B$4</f>
        <v>411.66666666667243</v>
      </c>
      <c r="L240" s="28">
        <f>$B$6/$B$5</f>
        <v>666.66666666666663</v>
      </c>
      <c r="M240" s="28">
        <f t="shared" si="16"/>
        <v>1078.3333333333389</v>
      </c>
      <c r="N240" s="28">
        <f t="shared" si="17"/>
        <v>42666.666666667275</v>
      </c>
    </row>
    <row r="241" spans="4:14" x14ac:dyDescent="0.25">
      <c r="D241" s="1">
        <v>237</v>
      </c>
      <c r="E241" s="28">
        <f>H240*$B$4</f>
        <v>916.3150945264623</v>
      </c>
      <c r="F241" s="29">
        <f t="shared" si="14"/>
        <v>1102.0150001462753</v>
      </c>
      <c r="G241" s="29">
        <f>PMT($B$4,$B$5,-$H$4)</f>
        <v>2018.3300946727375</v>
      </c>
      <c r="H241" s="28">
        <f t="shared" si="15"/>
        <v>95352.205476323448</v>
      </c>
      <c r="J241" s="1">
        <v>237</v>
      </c>
      <c r="K241" s="28">
        <f>N240*$B$4</f>
        <v>405.33333333333911</v>
      </c>
      <c r="L241" s="28">
        <f>$B$6/$B$5</f>
        <v>666.66666666666663</v>
      </c>
      <c r="M241" s="28">
        <f t="shared" si="16"/>
        <v>1072.0000000000057</v>
      </c>
      <c r="N241" s="28">
        <f t="shared" si="17"/>
        <v>42000.000000000611</v>
      </c>
    </row>
    <row r="242" spans="4:14" x14ac:dyDescent="0.25">
      <c r="D242" s="1">
        <v>238</v>
      </c>
      <c r="E242" s="28">
        <f>H241*$B$4</f>
        <v>905.84595202507273</v>
      </c>
      <c r="F242" s="29">
        <f t="shared" si="14"/>
        <v>1112.4841426476646</v>
      </c>
      <c r="G242" s="29">
        <f>PMT($B$4,$B$5,-$H$4)</f>
        <v>2018.3300946727375</v>
      </c>
      <c r="H242" s="28">
        <f t="shared" si="15"/>
        <v>94239.721333675785</v>
      </c>
      <c r="J242" s="1">
        <v>238</v>
      </c>
      <c r="K242" s="28">
        <f>N241*$B$4</f>
        <v>399.0000000000058</v>
      </c>
      <c r="L242" s="28">
        <f>$B$6/$B$5</f>
        <v>666.66666666666663</v>
      </c>
      <c r="M242" s="28">
        <f t="shared" si="16"/>
        <v>1065.6666666666724</v>
      </c>
      <c r="N242" s="28">
        <f t="shared" si="17"/>
        <v>41333.333333333947</v>
      </c>
    </row>
    <row r="243" spans="4:14" x14ac:dyDescent="0.25">
      <c r="D243" s="1">
        <v>239</v>
      </c>
      <c r="E243" s="28">
        <f>H242*$B$4</f>
        <v>895.27735266991999</v>
      </c>
      <c r="F243" s="29">
        <f t="shared" si="14"/>
        <v>1123.0527420028175</v>
      </c>
      <c r="G243" s="29">
        <f>PMT($B$4,$B$5,-$H$4)</f>
        <v>2018.3300946727375</v>
      </c>
      <c r="H243" s="28">
        <f t="shared" si="15"/>
        <v>93116.668591672962</v>
      </c>
      <c r="J243" s="1">
        <v>239</v>
      </c>
      <c r="K243" s="28">
        <f>N242*$B$4</f>
        <v>392.66666666667248</v>
      </c>
      <c r="L243" s="28">
        <f>$B$6/$B$5</f>
        <v>666.66666666666663</v>
      </c>
      <c r="M243" s="28">
        <f t="shared" si="16"/>
        <v>1059.3333333333392</v>
      </c>
      <c r="N243" s="28">
        <f t="shared" si="17"/>
        <v>40666.666666667283</v>
      </c>
    </row>
    <row r="244" spans="4:14" x14ac:dyDescent="0.25">
      <c r="D244" s="1">
        <v>240</v>
      </c>
      <c r="E244" s="28">
        <f>H243*$B$4</f>
        <v>884.60835162089313</v>
      </c>
      <c r="F244" s="29">
        <f t="shared" si="14"/>
        <v>1133.7217430518444</v>
      </c>
      <c r="G244" s="29">
        <f>PMT($B$4,$B$5,-$H$4)</f>
        <v>2018.3300946727375</v>
      </c>
      <c r="H244" s="28">
        <f t="shared" si="15"/>
        <v>91982.946848621112</v>
      </c>
      <c r="J244" s="1">
        <v>240</v>
      </c>
      <c r="K244" s="28">
        <f>N243*$B$4</f>
        <v>386.33333333333917</v>
      </c>
      <c r="L244" s="28">
        <f>$B$6/$B$5</f>
        <v>666.66666666666663</v>
      </c>
      <c r="M244" s="28">
        <f t="shared" si="16"/>
        <v>1053.0000000000059</v>
      </c>
      <c r="N244" s="28">
        <f t="shared" si="17"/>
        <v>40000.000000000618</v>
      </c>
    </row>
    <row r="245" spans="4:14" x14ac:dyDescent="0.25">
      <c r="D245" s="1">
        <v>241</v>
      </c>
      <c r="E245" s="28">
        <f t="shared" ref="E245:E303" si="18">H244*$B$4</f>
        <v>873.83799506190053</v>
      </c>
      <c r="F245" s="29">
        <f t="shared" si="14"/>
        <v>1144.4920996108369</v>
      </c>
      <c r="G245" s="29">
        <f t="shared" ref="G245:G303" si="19">PMT($B$4,$B$5,-$H$4)</f>
        <v>2018.3300946727375</v>
      </c>
      <c r="H245" s="28">
        <f t="shared" ref="H245:H304" si="20">H244-F245</f>
        <v>90838.45474901027</v>
      </c>
      <c r="J245" s="1">
        <v>241</v>
      </c>
      <c r="K245" s="28">
        <f t="shared" ref="K245:K303" si="21">N244*$B$4</f>
        <v>380.00000000000585</v>
      </c>
      <c r="L245" s="28">
        <f t="shared" ref="L245:L303" si="22">$B$6/$B$5</f>
        <v>666.66666666666663</v>
      </c>
      <c r="M245" s="28">
        <f t="shared" ref="M245:M304" si="23">L245+K245</f>
        <v>1046.6666666666724</v>
      </c>
      <c r="N245" s="28">
        <f t="shared" ref="N245:N304" si="24">N244-L245</f>
        <v>39333.333333333954</v>
      </c>
    </row>
    <row r="246" spans="4:14" x14ac:dyDescent="0.25">
      <c r="D246" s="1">
        <v>242</v>
      </c>
      <c r="E246" s="28">
        <f t="shared" si="18"/>
        <v>862.96532011559759</v>
      </c>
      <c r="F246" s="29">
        <f t="shared" si="14"/>
        <v>1155.3647745571398</v>
      </c>
      <c r="G246" s="29">
        <f t="shared" si="19"/>
        <v>2018.3300946727375</v>
      </c>
      <c r="H246" s="28">
        <f t="shared" si="20"/>
        <v>89683.089974453134</v>
      </c>
      <c r="J246" s="1">
        <v>242</v>
      </c>
      <c r="K246" s="28">
        <f t="shared" si="21"/>
        <v>373.66666666667254</v>
      </c>
      <c r="L246" s="28">
        <f t="shared" si="22"/>
        <v>666.66666666666663</v>
      </c>
      <c r="M246" s="28">
        <f t="shared" si="23"/>
        <v>1040.3333333333392</v>
      </c>
      <c r="N246" s="28">
        <f t="shared" si="24"/>
        <v>38666.66666666729</v>
      </c>
    </row>
    <row r="247" spans="4:14" x14ac:dyDescent="0.25">
      <c r="D247" s="1">
        <v>243</v>
      </c>
      <c r="E247" s="28">
        <f t="shared" si="18"/>
        <v>851.9893547573048</v>
      </c>
      <c r="F247" s="29">
        <f t="shared" si="14"/>
        <v>1166.3407399154326</v>
      </c>
      <c r="G247" s="29">
        <f t="shared" si="19"/>
        <v>2018.3300946727375</v>
      </c>
      <c r="H247" s="28">
        <f t="shared" si="20"/>
        <v>88516.749234537696</v>
      </c>
      <c r="J247" s="1">
        <v>243</v>
      </c>
      <c r="K247" s="28">
        <f t="shared" si="21"/>
        <v>367.33333333333923</v>
      </c>
      <c r="L247" s="28">
        <f t="shared" si="22"/>
        <v>666.66666666666663</v>
      </c>
      <c r="M247" s="28">
        <f t="shared" si="23"/>
        <v>1034.0000000000059</v>
      </c>
      <c r="N247" s="28">
        <f t="shared" si="24"/>
        <v>38000.000000000626</v>
      </c>
    </row>
    <row r="248" spans="4:14" x14ac:dyDescent="0.25">
      <c r="D248" s="1">
        <v>244</v>
      </c>
      <c r="E248" s="28">
        <f t="shared" si="18"/>
        <v>840.90911772810807</v>
      </c>
      <c r="F248" s="29">
        <f t="shared" si="14"/>
        <v>1177.4209769446293</v>
      </c>
      <c r="G248" s="29">
        <f t="shared" si="19"/>
        <v>2018.3300946727375</v>
      </c>
      <c r="H248" s="28">
        <f t="shared" si="20"/>
        <v>87339.328257593064</v>
      </c>
      <c r="J248" s="1">
        <v>244</v>
      </c>
      <c r="K248" s="28">
        <f t="shared" si="21"/>
        <v>361.00000000000591</v>
      </c>
      <c r="L248" s="28">
        <f t="shared" si="22"/>
        <v>666.66666666666663</v>
      </c>
      <c r="M248" s="28">
        <f t="shared" si="23"/>
        <v>1027.6666666666724</v>
      </c>
      <c r="N248" s="28">
        <f t="shared" si="24"/>
        <v>37333.333333333961</v>
      </c>
    </row>
    <row r="249" spans="4:14" x14ac:dyDescent="0.25">
      <c r="D249" s="1">
        <v>245</v>
      </c>
      <c r="E249" s="28">
        <f t="shared" si="18"/>
        <v>829.72361844713407</v>
      </c>
      <c r="F249" s="29">
        <f t="shared" si="14"/>
        <v>1188.6064762256033</v>
      </c>
      <c r="G249" s="29">
        <f t="shared" si="19"/>
        <v>2018.3300946727375</v>
      </c>
      <c r="H249" s="28">
        <f t="shared" si="20"/>
        <v>86150.721781367465</v>
      </c>
      <c r="J249" s="1">
        <v>245</v>
      </c>
      <c r="K249" s="28">
        <f t="shared" si="21"/>
        <v>354.6666666666726</v>
      </c>
      <c r="L249" s="28">
        <f t="shared" si="22"/>
        <v>666.66666666666663</v>
      </c>
      <c r="M249" s="28">
        <f t="shared" si="23"/>
        <v>1021.3333333333392</v>
      </c>
      <c r="N249" s="28">
        <f t="shared" si="24"/>
        <v>36666.666666667297</v>
      </c>
    </row>
    <row r="250" spans="4:14" x14ac:dyDescent="0.25">
      <c r="D250" s="1">
        <v>246</v>
      </c>
      <c r="E250" s="28">
        <f t="shared" si="18"/>
        <v>818.43185692299085</v>
      </c>
      <c r="F250" s="29">
        <f t="shared" si="14"/>
        <v>1199.8982377497466</v>
      </c>
      <c r="G250" s="29">
        <f t="shared" si="19"/>
        <v>2018.3300946727375</v>
      </c>
      <c r="H250" s="28">
        <f t="shared" si="20"/>
        <v>84950.82354361772</v>
      </c>
      <c r="J250" s="1">
        <v>246</v>
      </c>
      <c r="K250" s="28">
        <f t="shared" si="21"/>
        <v>348.33333333333934</v>
      </c>
      <c r="L250" s="28">
        <f t="shared" si="22"/>
        <v>666.66666666666663</v>
      </c>
      <c r="M250" s="28">
        <f t="shared" si="23"/>
        <v>1015.0000000000059</v>
      </c>
      <c r="N250" s="28">
        <f t="shared" si="24"/>
        <v>36000.000000000633</v>
      </c>
    </row>
    <row r="251" spans="4:14" x14ac:dyDescent="0.25">
      <c r="D251" s="1">
        <v>247</v>
      </c>
      <c r="E251" s="28">
        <f t="shared" si="18"/>
        <v>807.03282366436827</v>
      </c>
      <c r="F251" s="29">
        <f t="shared" si="14"/>
        <v>1211.2972710083691</v>
      </c>
      <c r="G251" s="29">
        <f t="shared" si="19"/>
        <v>2018.3300946727375</v>
      </c>
      <c r="H251" s="28">
        <f t="shared" si="20"/>
        <v>83739.52627260935</v>
      </c>
      <c r="J251" s="1">
        <v>247</v>
      </c>
      <c r="K251" s="28">
        <f t="shared" si="21"/>
        <v>342.00000000000603</v>
      </c>
      <c r="L251" s="28">
        <f t="shared" si="22"/>
        <v>666.66666666666663</v>
      </c>
      <c r="M251" s="28">
        <f t="shared" si="23"/>
        <v>1008.6666666666727</v>
      </c>
      <c r="N251" s="28">
        <f t="shared" si="24"/>
        <v>35333.333333333969</v>
      </c>
    </row>
    <row r="252" spans="4:14" x14ac:dyDescent="0.25">
      <c r="D252" s="1">
        <v>248</v>
      </c>
      <c r="E252" s="28">
        <f t="shared" si="18"/>
        <v>795.52549958978875</v>
      </c>
      <c r="F252" s="29">
        <f t="shared" si="14"/>
        <v>1222.8045950829487</v>
      </c>
      <c r="G252" s="29">
        <f t="shared" si="19"/>
        <v>2018.3300946727375</v>
      </c>
      <c r="H252" s="28">
        <f t="shared" si="20"/>
        <v>82516.721677526395</v>
      </c>
      <c r="J252" s="1">
        <v>248</v>
      </c>
      <c r="K252" s="28">
        <f t="shared" si="21"/>
        <v>335.66666666667271</v>
      </c>
      <c r="L252" s="28">
        <f t="shared" si="22"/>
        <v>666.66666666666663</v>
      </c>
      <c r="M252" s="28">
        <f t="shared" si="23"/>
        <v>1002.3333333333394</v>
      </c>
      <c r="N252" s="28">
        <f t="shared" si="24"/>
        <v>34666.666666667305</v>
      </c>
    </row>
    <row r="253" spans="4:14" x14ac:dyDescent="0.25">
      <c r="D253" s="1">
        <v>249</v>
      </c>
      <c r="E253" s="28">
        <f t="shared" si="18"/>
        <v>783.90885593650069</v>
      </c>
      <c r="F253" s="29">
        <f t="shared" si="14"/>
        <v>1234.4212387362368</v>
      </c>
      <c r="G253" s="29">
        <f t="shared" si="19"/>
        <v>2018.3300946727375</v>
      </c>
      <c r="H253" s="28">
        <f t="shared" si="20"/>
        <v>81282.30043879016</v>
      </c>
      <c r="J253" s="1">
        <v>249</v>
      </c>
      <c r="K253" s="28">
        <f t="shared" si="21"/>
        <v>329.3333333333394</v>
      </c>
      <c r="L253" s="28">
        <f t="shared" si="22"/>
        <v>666.66666666666663</v>
      </c>
      <c r="M253" s="28">
        <f t="shared" si="23"/>
        <v>996.00000000000603</v>
      </c>
      <c r="N253" s="28">
        <f t="shared" si="24"/>
        <v>34000.00000000064</v>
      </c>
    </row>
    <row r="254" spans="4:14" x14ac:dyDescent="0.25">
      <c r="D254" s="1">
        <v>250</v>
      </c>
      <c r="E254" s="28">
        <f t="shared" si="18"/>
        <v>772.18185416850645</v>
      </c>
      <c r="F254" s="29">
        <f t="shared" si="14"/>
        <v>1246.1482405042311</v>
      </c>
      <c r="G254" s="29">
        <f t="shared" si="19"/>
        <v>2018.3300946727375</v>
      </c>
      <c r="H254" s="28">
        <f t="shared" si="20"/>
        <v>80036.152198285927</v>
      </c>
      <c r="J254" s="1">
        <v>250</v>
      </c>
      <c r="K254" s="28">
        <f t="shared" si="21"/>
        <v>323.00000000000608</v>
      </c>
      <c r="L254" s="28">
        <f t="shared" si="22"/>
        <v>666.66666666666663</v>
      </c>
      <c r="M254" s="28">
        <f t="shared" si="23"/>
        <v>989.66666666667265</v>
      </c>
      <c r="N254" s="28">
        <f t="shared" si="24"/>
        <v>33333.333333333976</v>
      </c>
    </row>
    <row r="255" spans="4:14" x14ac:dyDescent="0.25">
      <c r="D255" s="1">
        <v>251</v>
      </c>
      <c r="E255" s="28">
        <f t="shared" si="18"/>
        <v>760.3434458837163</v>
      </c>
      <c r="F255" s="29">
        <f t="shared" si="14"/>
        <v>1257.9866487890213</v>
      </c>
      <c r="G255" s="29">
        <f t="shared" si="19"/>
        <v>2018.3300946727375</v>
      </c>
      <c r="H255" s="28">
        <f t="shared" si="20"/>
        <v>78778.165549496902</v>
      </c>
      <c r="J255" s="1">
        <v>251</v>
      </c>
      <c r="K255" s="28">
        <f t="shared" si="21"/>
        <v>316.66666666667277</v>
      </c>
      <c r="L255" s="28">
        <f t="shared" si="22"/>
        <v>666.66666666666663</v>
      </c>
      <c r="M255" s="28">
        <f t="shared" si="23"/>
        <v>983.3333333333394</v>
      </c>
      <c r="N255" s="28">
        <f t="shared" si="24"/>
        <v>32666.666666667308</v>
      </c>
    </row>
    <row r="256" spans="4:14" x14ac:dyDescent="0.25">
      <c r="D256" s="1">
        <v>252</v>
      </c>
      <c r="E256" s="28">
        <f t="shared" si="18"/>
        <v>748.39257272022053</v>
      </c>
      <c r="F256" s="29">
        <f t="shared" si="14"/>
        <v>1269.9375219525168</v>
      </c>
      <c r="G256" s="29">
        <f t="shared" si="19"/>
        <v>2018.3300946727375</v>
      </c>
      <c r="H256" s="28">
        <f t="shared" si="20"/>
        <v>77508.228027544392</v>
      </c>
      <c r="J256" s="1">
        <v>252</v>
      </c>
      <c r="K256" s="28">
        <f t="shared" si="21"/>
        <v>310.3333333333394</v>
      </c>
      <c r="L256" s="28">
        <f t="shared" si="22"/>
        <v>666.66666666666663</v>
      </c>
      <c r="M256" s="28">
        <f t="shared" si="23"/>
        <v>977.00000000000603</v>
      </c>
      <c r="N256" s="28">
        <f t="shared" si="24"/>
        <v>32000.00000000064</v>
      </c>
    </row>
    <row r="257" spans="4:14" x14ac:dyDescent="0.25">
      <c r="D257" s="1">
        <v>253</v>
      </c>
      <c r="E257" s="28">
        <f t="shared" si="18"/>
        <v>736.32816626167175</v>
      </c>
      <c r="F257" s="29">
        <f t="shared" si="14"/>
        <v>1282.0019284110658</v>
      </c>
      <c r="G257" s="29">
        <f t="shared" si="19"/>
        <v>2018.3300946727375</v>
      </c>
      <c r="H257" s="28">
        <f t="shared" si="20"/>
        <v>76226.226099133331</v>
      </c>
      <c r="J257" s="1">
        <v>253</v>
      </c>
      <c r="K257" s="28">
        <f t="shared" si="21"/>
        <v>304.00000000000608</v>
      </c>
      <c r="L257" s="28">
        <f t="shared" si="22"/>
        <v>666.66666666666663</v>
      </c>
      <c r="M257" s="28">
        <f t="shared" si="23"/>
        <v>970.66666666667265</v>
      </c>
      <c r="N257" s="28">
        <f t="shared" si="24"/>
        <v>31333.333333333972</v>
      </c>
    </row>
    <row r="258" spans="4:14" x14ac:dyDescent="0.25">
      <c r="D258" s="1">
        <v>254</v>
      </c>
      <c r="E258" s="28">
        <f t="shared" si="18"/>
        <v>724.14914794176661</v>
      </c>
      <c r="F258" s="29">
        <f t="shared" si="14"/>
        <v>1294.1809467309708</v>
      </c>
      <c r="G258" s="29">
        <f t="shared" si="19"/>
        <v>2018.3300946727375</v>
      </c>
      <c r="H258" s="28">
        <f t="shared" si="20"/>
        <v>74932.045152402367</v>
      </c>
      <c r="J258" s="1">
        <v>254</v>
      </c>
      <c r="K258" s="28">
        <f t="shared" si="21"/>
        <v>297.66666666667271</v>
      </c>
      <c r="L258" s="28">
        <f t="shared" si="22"/>
        <v>666.66666666666663</v>
      </c>
      <c r="M258" s="28">
        <f t="shared" si="23"/>
        <v>964.3333333333394</v>
      </c>
      <c r="N258" s="28">
        <f t="shared" si="24"/>
        <v>30666.666666667305</v>
      </c>
    </row>
    <row r="259" spans="4:14" x14ac:dyDescent="0.25">
      <c r="D259" s="1">
        <v>255</v>
      </c>
      <c r="E259" s="28">
        <f t="shared" si="18"/>
        <v>711.8544289478225</v>
      </c>
      <c r="F259" s="29">
        <f t="shared" si="14"/>
        <v>1306.475665724915</v>
      </c>
      <c r="G259" s="29">
        <f t="shared" si="19"/>
        <v>2018.3300946727375</v>
      </c>
      <c r="H259" s="28">
        <f t="shared" si="20"/>
        <v>73625.569486677457</v>
      </c>
      <c r="J259" s="1">
        <v>255</v>
      </c>
      <c r="K259" s="28">
        <f t="shared" si="21"/>
        <v>291.3333333333394</v>
      </c>
      <c r="L259" s="28">
        <f t="shared" si="22"/>
        <v>666.66666666666663</v>
      </c>
      <c r="M259" s="28">
        <f t="shared" si="23"/>
        <v>958.00000000000603</v>
      </c>
      <c r="N259" s="28">
        <f t="shared" si="24"/>
        <v>30000.000000000637</v>
      </c>
    </row>
    <row r="260" spans="4:14" x14ac:dyDescent="0.25">
      <c r="D260" s="1">
        <v>256</v>
      </c>
      <c r="E260" s="28">
        <f t="shared" si="18"/>
        <v>699.44291012343581</v>
      </c>
      <c r="F260" s="29">
        <f t="shared" si="14"/>
        <v>1318.8871845493018</v>
      </c>
      <c r="G260" s="29">
        <f t="shared" si="19"/>
        <v>2018.3300946727375</v>
      </c>
      <c r="H260" s="28">
        <f t="shared" si="20"/>
        <v>72306.68230212816</v>
      </c>
      <c r="J260" s="1">
        <v>256</v>
      </c>
      <c r="K260" s="28">
        <f t="shared" si="21"/>
        <v>285.00000000000603</v>
      </c>
      <c r="L260" s="28">
        <f t="shared" si="22"/>
        <v>666.66666666666663</v>
      </c>
      <c r="M260" s="28">
        <f t="shared" si="23"/>
        <v>951.66666666667265</v>
      </c>
      <c r="N260" s="28">
        <f t="shared" si="24"/>
        <v>29333.333333333969</v>
      </c>
    </row>
    <row r="261" spans="4:14" x14ac:dyDescent="0.25">
      <c r="D261" s="1">
        <v>257</v>
      </c>
      <c r="E261" s="28">
        <f t="shared" si="18"/>
        <v>686.91348187021754</v>
      </c>
      <c r="F261" s="29">
        <f t="shared" si="14"/>
        <v>1331.4166128025199</v>
      </c>
      <c r="G261" s="29">
        <f t="shared" si="19"/>
        <v>2018.3300946727375</v>
      </c>
      <c r="H261" s="28">
        <f t="shared" si="20"/>
        <v>70975.265689325635</v>
      </c>
      <c r="J261" s="1">
        <v>257</v>
      </c>
      <c r="K261" s="28">
        <f t="shared" si="21"/>
        <v>278.66666666667271</v>
      </c>
      <c r="L261" s="28">
        <f t="shared" si="22"/>
        <v>666.66666666666663</v>
      </c>
      <c r="M261" s="28">
        <f t="shared" si="23"/>
        <v>945.3333333333394</v>
      </c>
      <c r="N261" s="28">
        <f t="shared" si="24"/>
        <v>28666.666666667301</v>
      </c>
    </row>
    <row r="262" spans="4:14" x14ac:dyDescent="0.25">
      <c r="D262" s="1">
        <v>258</v>
      </c>
      <c r="E262" s="28">
        <f t="shared" si="18"/>
        <v>674.26502404859355</v>
      </c>
      <c r="F262" s="29">
        <f t="shared" ref="F262:F304" si="25">G262-E262</f>
        <v>1344.065070624144</v>
      </c>
      <c r="G262" s="29">
        <f t="shared" si="19"/>
        <v>2018.3300946727375</v>
      </c>
      <c r="H262" s="28">
        <f t="shared" si="20"/>
        <v>69631.200618701492</v>
      </c>
      <c r="J262" s="1">
        <v>258</v>
      </c>
      <c r="K262" s="28">
        <f t="shared" si="21"/>
        <v>272.33333333333934</v>
      </c>
      <c r="L262" s="28">
        <f t="shared" si="22"/>
        <v>666.66666666666663</v>
      </c>
      <c r="M262" s="28">
        <f t="shared" si="23"/>
        <v>939.00000000000591</v>
      </c>
      <c r="N262" s="28">
        <f t="shared" si="24"/>
        <v>28000.000000000633</v>
      </c>
    </row>
    <row r="263" spans="4:14" x14ac:dyDescent="0.25">
      <c r="D263" s="1">
        <v>259</v>
      </c>
      <c r="E263" s="28">
        <f t="shared" si="18"/>
        <v>661.49640587766419</v>
      </c>
      <c r="F263" s="29">
        <f t="shared" si="25"/>
        <v>1356.8336887950732</v>
      </c>
      <c r="G263" s="29">
        <f t="shared" si="19"/>
        <v>2018.3300946727375</v>
      </c>
      <c r="H263" s="28">
        <f t="shared" si="20"/>
        <v>68274.36692990642</v>
      </c>
      <c r="J263" s="1">
        <v>259</v>
      </c>
      <c r="K263" s="28">
        <f t="shared" si="21"/>
        <v>266.00000000000603</v>
      </c>
      <c r="L263" s="28">
        <f t="shared" si="22"/>
        <v>666.66666666666663</v>
      </c>
      <c r="M263" s="28">
        <f t="shared" si="23"/>
        <v>932.66666666667265</v>
      </c>
      <c r="N263" s="28">
        <f t="shared" si="24"/>
        <v>27333.333333333965</v>
      </c>
    </row>
    <row r="264" spans="4:14" x14ac:dyDescent="0.25">
      <c r="D264" s="1">
        <v>260</v>
      </c>
      <c r="E264" s="28">
        <f t="shared" si="18"/>
        <v>648.60648583411103</v>
      </c>
      <c r="F264" s="29">
        <f t="shared" si="25"/>
        <v>1369.7236088386264</v>
      </c>
      <c r="G264" s="29">
        <f t="shared" si="19"/>
        <v>2018.3300946727375</v>
      </c>
      <c r="H264" s="28">
        <f t="shared" si="20"/>
        <v>66904.643321067793</v>
      </c>
      <c r="J264" s="1">
        <v>260</v>
      </c>
      <c r="K264" s="28">
        <f t="shared" si="21"/>
        <v>259.66666666667265</v>
      </c>
      <c r="L264" s="28">
        <f t="shared" si="22"/>
        <v>666.66666666666663</v>
      </c>
      <c r="M264" s="28">
        <f t="shared" si="23"/>
        <v>926.33333333333928</v>
      </c>
      <c r="N264" s="28">
        <f t="shared" si="24"/>
        <v>26666.666666667297</v>
      </c>
    </row>
    <row r="265" spans="4:14" x14ac:dyDescent="0.25">
      <c r="D265" s="1">
        <v>261</v>
      </c>
      <c r="E265" s="28">
        <f t="shared" si="18"/>
        <v>635.59411155014402</v>
      </c>
      <c r="F265" s="29">
        <f t="shared" si="25"/>
        <v>1382.7359831225936</v>
      </c>
      <c r="G265" s="29">
        <f t="shared" si="19"/>
        <v>2018.3300946727375</v>
      </c>
      <c r="H265" s="28">
        <f t="shared" si="20"/>
        <v>65521.907337945202</v>
      </c>
      <c r="J265" s="1">
        <v>261</v>
      </c>
      <c r="K265" s="28">
        <f t="shared" si="21"/>
        <v>253.33333333333931</v>
      </c>
      <c r="L265" s="28">
        <f t="shared" si="22"/>
        <v>666.66666666666663</v>
      </c>
      <c r="M265" s="28">
        <f t="shared" si="23"/>
        <v>920.00000000000591</v>
      </c>
      <c r="N265" s="28">
        <f t="shared" si="24"/>
        <v>26000.000000000629</v>
      </c>
    </row>
    <row r="266" spans="4:14" x14ac:dyDescent="0.25">
      <c r="D266" s="1">
        <v>262</v>
      </c>
      <c r="E266" s="28">
        <f t="shared" si="18"/>
        <v>622.45811971047942</v>
      </c>
      <c r="F266" s="29">
        <f t="shared" si="25"/>
        <v>1395.871974962258</v>
      </c>
      <c r="G266" s="29">
        <f t="shared" si="19"/>
        <v>2018.3300946727375</v>
      </c>
      <c r="H266" s="28">
        <f t="shared" si="20"/>
        <v>64126.035362982941</v>
      </c>
      <c r="J266" s="1">
        <v>262</v>
      </c>
      <c r="K266" s="28">
        <f t="shared" si="21"/>
        <v>247.00000000000597</v>
      </c>
      <c r="L266" s="28">
        <f t="shared" si="22"/>
        <v>666.66666666666663</v>
      </c>
      <c r="M266" s="28">
        <f t="shared" si="23"/>
        <v>913.66666666667265</v>
      </c>
      <c r="N266" s="28">
        <f t="shared" si="24"/>
        <v>25333.333333333961</v>
      </c>
    </row>
    <row r="267" spans="4:14" x14ac:dyDescent="0.25">
      <c r="D267" s="1">
        <v>263</v>
      </c>
      <c r="E267" s="28">
        <f t="shared" si="18"/>
        <v>609.19733594833792</v>
      </c>
      <c r="F267" s="29">
        <f t="shared" si="25"/>
        <v>1409.1327587243995</v>
      </c>
      <c r="G267" s="29">
        <f t="shared" si="19"/>
        <v>2018.3300946727375</v>
      </c>
      <c r="H267" s="28">
        <f t="shared" si="20"/>
        <v>62716.902604258539</v>
      </c>
      <c r="J267" s="1">
        <v>263</v>
      </c>
      <c r="K267" s="28">
        <f t="shared" si="21"/>
        <v>240.66666666667263</v>
      </c>
      <c r="L267" s="28">
        <f t="shared" si="22"/>
        <v>666.66666666666663</v>
      </c>
      <c r="M267" s="28">
        <f t="shared" si="23"/>
        <v>907.33333333333928</v>
      </c>
      <c r="N267" s="28">
        <f t="shared" si="24"/>
        <v>24666.666666667294</v>
      </c>
    </row>
    <row r="268" spans="4:14" x14ac:dyDescent="0.25">
      <c r="D268" s="1">
        <v>264</v>
      </c>
      <c r="E268" s="28">
        <f t="shared" si="18"/>
        <v>595.8105747404561</v>
      </c>
      <c r="F268" s="29">
        <f t="shared" si="25"/>
        <v>1422.5195199322814</v>
      </c>
      <c r="G268" s="29">
        <f t="shared" si="19"/>
        <v>2018.3300946727375</v>
      </c>
      <c r="H268" s="28">
        <f t="shared" si="20"/>
        <v>61294.383084326255</v>
      </c>
      <c r="J268" s="1">
        <v>264</v>
      </c>
      <c r="K268" s="28">
        <f t="shared" si="21"/>
        <v>234.33333333333928</v>
      </c>
      <c r="L268" s="28">
        <f t="shared" si="22"/>
        <v>666.66666666666663</v>
      </c>
      <c r="M268" s="28">
        <f t="shared" si="23"/>
        <v>901.00000000000591</v>
      </c>
      <c r="N268" s="28">
        <f t="shared" si="24"/>
        <v>24000.000000000626</v>
      </c>
    </row>
    <row r="269" spans="4:14" x14ac:dyDescent="0.25">
      <c r="D269" s="1">
        <v>265</v>
      </c>
      <c r="E269" s="28">
        <f t="shared" si="18"/>
        <v>582.29663930109939</v>
      </c>
      <c r="F269" s="29">
        <f t="shared" si="25"/>
        <v>1436.033455371638</v>
      </c>
      <c r="G269" s="29">
        <f t="shared" si="19"/>
        <v>2018.3300946727375</v>
      </c>
      <c r="H269" s="28">
        <f t="shared" si="20"/>
        <v>59858.349628954616</v>
      </c>
      <c r="J269" s="1">
        <v>265</v>
      </c>
      <c r="K269" s="28">
        <f t="shared" si="21"/>
        <v>228.00000000000594</v>
      </c>
      <c r="L269" s="28">
        <f t="shared" si="22"/>
        <v>666.66666666666663</v>
      </c>
      <c r="M269" s="28">
        <f t="shared" si="23"/>
        <v>894.66666666667254</v>
      </c>
      <c r="N269" s="28">
        <f t="shared" si="24"/>
        <v>23333.333333333958</v>
      </c>
    </row>
    <row r="270" spans="4:14" x14ac:dyDescent="0.25">
      <c r="D270" s="1">
        <v>266</v>
      </c>
      <c r="E270" s="28">
        <f t="shared" si="18"/>
        <v>568.65432147506885</v>
      </c>
      <c r="F270" s="29">
        <f t="shared" si="25"/>
        <v>1449.6757731976686</v>
      </c>
      <c r="G270" s="29">
        <f t="shared" si="19"/>
        <v>2018.3300946727375</v>
      </c>
      <c r="H270" s="28">
        <f t="shared" si="20"/>
        <v>58408.673855756948</v>
      </c>
      <c r="J270" s="1">
        <v>266</v>
      </c>
      <c r="K270" s="28">
        <f t="shared" si="21"/>
        <v>221.6666666666726</v>
      </c>
      <c r="L270" s="28">
        <f t="shared" si="22"/>
        <v>666.66666666666663</v>
      </c>
      <c r="M270" s="28">
        <f t="shared" si="23"/>
        <v>888.33333333333917</v>
      </c>
      <c r="N270" s="28">
        <f t="shared" si="24"/>
        <v>22666.66666666729</v>
      </c>
    </row>
    <row r="271" spans="4:14" x14ac:dyDescent="0.25">
      <c r="D271" s="1">
        <v>267</v>
      </c>
      <c r="E271" s="28">
        <f t="shared" si="18"/>
        <v>554.882401629691</v>
      </c>
      <c r="F271" s="29">
        <f t="shared" si="25"/>
        <v>1463.4476930430465</v>
      </c>
      <c r="G271" s="29">
        <f t="shared" si="19"/>
        <v>2018.3300946727375</v>
      </c>
      <c r="H271" s="28">
        <f t="shared" si="20"/>
        <v>56945.226162713901</v>
      </c>
      <c r="J271" s="1">
        <v>267</v>
      </c>
      <c r="K271" s="28">
        <f t="shared" si="21"/>
        <v>215.33333333333925</v>
      </c>
      <c r="L271" s="28">
        <f t="shared" si="22"/>
        <v>666.66666666666663</v>
      </c>
      <c r="M271" s="28">
        <f t="shared" si="23"/>
        <v>882.00000000000591</v>
      </c>
      <c r="N271" s="28">
        <f t="shared" si="24"/>
        <v>22000.000000000622</v>
      </c>
    </row>
    <row r="272" spans="4:14" x14ac:dyDescent="0.25">
      <c r="D272" s="1">
        <v>268</v>
      </c>
      <c r="E272" s="28">
        <f t="shared" si="18"/>
        <v>540.97964854578208</v>
      </c>
      <c r="F272" s="29">
        <f t="shared" si="25"/>
        <v>1477.3504461269554</v>
      </c>
      <c r="G272" s="29">
        <f t="shared" si="19"/>
        <v>2018.3300946727375</v>
      </c>
      <c r="H272" s="28">
        <f t="shared" si="20"/>
        <v>55467.875716586947</v>
      </c>
      <c r="J272" s="1">
        <v>268</v>
      </c>
      <c r="K272" s="28">
        <f t="shared" si="21"/>
        <v>209.00000000000591</v>
      </c>
      <c r="L272" s="28">
        <f t="shared" si="22"/>
        <v>666.66666666666663</v>
      </c>
      <c r="M272" s="28">
        <f t="shared" si="23"/>
        <v>875.66666666667254</v>
      </c>
      <c r="N272" s="28">
        <f t="shared" si="24"/>
        <v>21333.333333333954</v>
      </c>
    </row>
    <row r="273" spans="4:14" x14ac:dyDescent="0.25">
      <c r="D273" s="1">
        <v>269</v>
      </c>
      <c r="E273" s="28">
        <f t="shared" si="18"/>
        <v>526.94481930757593</v>
      </c>
      <c r="F273" s="29">
        <f t="shared" si="25"/>
        <v>1491.3852753651615</v>
      </c>
      <c r="G273" s="29">
        <f t="shared" si="19"/>
        <v>2018.3300946727375</v>
      </c>
      <c r="H273" s="28">
        <f t="shared" si="20"/>
        <v>53976.490441221787</v>
      </c>
      <c r="J273" s="1">
        <v>269</v>
      </c>
      <c r="K273" s="28">
        <f t="shared" si="21"/>
        <v>202.66666666667257</v>
      </c>
      <c r="L273" s="28">
        <f t="shared" si="22"/>
        <v>666.66666666666663</v>
      </c>
      <c r="M273" s="28">
        <f t="shared" si="23"/>
        <v>869.33333333333917</v>
      </c>
      <c r="N273" s="28">
        <f t="shared" si="24"/>
        <v>20666.666666667286</v>
      </c>
    </row>
    <row r="274" spans="4:14" x14ac:dyDescent="0.25">
      <c r="D274" s="1">
        <v>270</v>
      </c>
      <c r="E274" s="28">
        <f t="shared" si="18"/>
        <v>512.776659191607</v>
      </c>
      <c r="F274" s="29">
        <f t="shared" si="25"/>
        <v>1505.5534354811305</v>
      </c>
      <c r="G274" s="29">
        <f t="shared" si="19"/>
        <v>2018.3300946727375</v>
      </c>
      <c r="H274" s="28">
        <f t="shared" si="20"/>
        <v>52470.937005740656</v>
      </c>
      <c r="J274" s="1">
        <v>270</v>
      </c>
      <c r="K274" s="28">
        <f t="shared" si="21"/>
        <v>196.33333333333923</v>
      </c>
      <c r="L274" s="28">
        <f t="shared" si="22"/>
        <v>666.66666666666663</v>
      </c>
      <c r="M274" s="28">
        <f t="shared" si="23"/>
        <v>863.00000000000591</v>
      </c>
      <c r="N274" s="28">
        <f t="shared" si="24"/>
        <v>20000.000000000618</v>
      </c>
    </row>
    <row r="275" spans="4:14" x14ac:dyDescent="0.25">
      <c r="D275" s="1">
        <v>271</v>
      </c>
      <c r="E275" s="28">
        <f t="shared" si="18"/>
        <v>498.47390155453621</v>
      </c>
      <c r="F275" s="29">
        <f t="shared" si="25"/>
        <v>1519.8561931182012</v>
      </c>
      <c r="G275" s="29">
        <f t="shared" si="19"/>
        <v>2018.3300946727375</v>
      </c>
      <c r="H275" s="28">
        <f t="shared" si="20"/>
        <v>50951.080812622458</v>
      </c>
      <c r="J275" s="1">
        <v>271</v>
      </c>
      <c r="K275" s="28">
        <f t="shared" si="21"/>
        <v>190.00000000000588</v>
      </c>
      <c r="L275" s="28">
        <f t="shared" si="22"/>
        <v>666.66666666666663</v>
      </c>
      <c r="M275" s="28">
        <f t="shared" si="23"/>
        <v>856.66666666667254</v>
      </c>
      <c r="N275" s="28">
        <f t="shared" si="24"/>
        <v>19333.333333333951</v>
      </c>
    </row>
    <row r="276" spans="4:14" x14ac:dyDescent="0.25">
      <c r="D276" s="1">
        <v>272</v>
      </c>
      <c r="E276" s="28">
        <f t="shared" si="18"/>
        <v>484.03526771991335</v>
      </c>
      <c r="F276" s="29">
        <f t="shared" si="25"/>
        <v>1534.2948269528242</v>
      </c>
      <c r="G276" s="29">
        <f t="shared" si="19"/>
        <v>2018.3300946727375</v>
      </c>
      <c r="H276" s="28">
        <f t="shared" si="20"/>
        <v>49416.78598566963</v>
      </c>
      <c r="J276" s="1">
        <v>272</v>
      </c>
      <c r="K276" s="28">
        <f t="shared" si="21"/>
        <v>183.66666666667251</v>
      </c>
      <c r="L276" s="28">
        <f t="shared" si="22"/>
        <v>666.66666666666663</v>
      </c>
      <c r="M276" s="28">
        <f t="shared" si="23"/>
        <v>850.33333333333917</v>
      </c>
      <c r="N276" s="28">
        <f t="shared" si="24"/>
        <v>18666.666666667283</v>
      </c>
    </row>
    <row r="277" spans="4:14" x14ac:dyDescent="0.25">
      <c r="D277" s="1">
        <v>273</v>
      </c>
      <c r="E277" s="28">
        <f t="shared" si="18"/>
        <v>469.45946686386145</v>
      </c>
      <c r="F277" s="29">
        <f t="shared" si="25"/>
        <v>1548.870627808876</v>
      </c>
      <c r="G277" s="29">
        <f t="shared" si="19"/>
        <v>2018.3300946727375</v>
      </c>
      <c r="H277" s="28">
        <f t="shared" si="20"/>
        <v>47867.915357860751</v>
      </c>
      <c r="J277" s="1">
        <v>273</v>
      </c>
      <c r="K277" s="28">
        <f t="shared" si="21"/>
        <v>177.33333333333917</v>
      </c>
      <c r="L277" s="28">
        <f t="shared" si="22"/>
        <v>666.66666666666663</v>
      </c>
      <c r="M277" s="28">
        <f t="shared" si="23"/>
        <v>844.0000000000058</v>
      </c>
      <c r="N277" s="28">
        <f t="shared" si="24"/>
        <v>18000.000000000615</v>
      </c>
    </row>
    <row r="278" spans="4:14" x14ac:dyDescent="0.25">
      <c r="D278" s="1">
        <v>274</v>
      </c>
      <c r="E278" s="28">
        <f t="shared" si="18"/>
        <v>454.74519589967713</v>
      </c>
      <c r="F278" s="29">
        <f t="shared" si="25"/>
        <v>1563.5848987730603</v>
      </c>
      <c r="G278" s="29">
        <f t="shared" si="19"/>
        <v>2018.3300946727375</v>
      </c>
      <c r="H278" s="28">
        <f t="shared" si="20"/>
        <v>46304.330459087694</v>
      </c>
      <c r="J278" s="1">
        <v>274</v>
      </c>
      <c r="K278" s="28">
        <f t="shared" si="21"/>
        <v>171.00000000000583</v>
      </c>
      <c r="L278" s="28">
        <f t="shared" si="22"/>
        <v>666.66666666666663</v>
      </c>
      <c r="M278" s="28">
        <f t="shared" si="23"/>
        <v>837.66666666667243</v>
      </c>
      <c r="N278" s="28">
        <f t="shared" si="24"/>
        <v>17333.333333333947</v>
      </c>
    </row>
    <row r="279" spans="4:14" x14ac:dyDescent="0.25">
      <c r="D279" s="1">
        <v>275</v>
      </c>
      <c r="E279" s="28">
        <f t="shared" si="18"/>
        <v>439.8911393613331</v>
      </c>
      <c r="F279" s="29">
        <f t="shared" si="25"/>
        <v>1578.4389553114042</v>
      </c>
      <c r="G279" s="29">
        <f t="shared" si="19"/>
        <v>2018.3300946727375</v>
      </c>
      <c r="H279" s="28">
        <f t="shared" si="20"/>
        <v>44725.891503776293</v>
      </c>
      <c r="J279" s="1">
        <v>275</v>
      </c>
      <c r="K279" s="28">
        <f t="shared" si="21"/>
        <v>164.66666666667248</v>
      </c>
      <c r="L279" s="28">
        <f t="shared" si="22"/>
        <v>666.66666666666663</v>
      </c>
      <c r="M279" s="28">
        <f t="shared" si="23"/>
        <v>831.33333333333917</v>
      </c>
      <c r="N279" s="28">
        <f t="shared" si="24"/>
        <v>16666.666666667279</v>
      </c>
    </row>
    <row r="280" spans="4:14" x14ac:dyDescent="0.25">
      <c r="D280" s="1">
        <v>276</v>
      </c>
      <c r="E280" s="28">
        <f t="shared" si="18"/>
        <v>424.89596928587474</v>
      </c>
      <c r="F280" s="29">
        <f t="shared" si="25"/>
        <v>1593.4341253868627</v>
      </c>
      <c r="G280" s="29">
        <f t="shared" si="19"/>
        <v>2018.3300946727375</v>
      </c>
      <c r="H280" s="28">
        <f t="shared" si="20"/>
        <v>43132.45737838943</v>
      </c>
      <c r="J280" s="1">
        <v>276</v>
      </c>
      <c r="K280" s="28">
        <f t="shared" si="21"/>
        <v>158.33333333333914</v>
      </c>
      <c r="L280" s="28">
        <f t="shared" si="22"/>
        <v>666.66666666666663</v>
      </c>
      <c r="M280" s="28">
        <f t="shared" si="23"/>
        <v>825.0000000000058</v>
      </c>
      <c r="N280" s="28">
        <f t="shared" si="24"/>
        <v>16000.000000000613</v>
      </c>
    </row>
    <row r="281" spans="4:14" x14ac:dyDescent="0.25">
      <c r="D281" s="1">
        <v>277</v>
      </c>
      <c r="E281" s="28">
        <f t="shared" si="18"/>
        <v>409.75834509469956</v>
      </c>
      <c r="F281" s="29">
        <f t="shared" si="25"/>
        <v>1608.571749578038</v>
      </c>
      <c r="G281" s="29">
        <f t="shared" si="19"/>
        <v>2018.3300946727375</v>
      </c>
      <c r="H281" s="28">
        <f t="shared" si="20"/>
        <v>41523.885628811389</v>
      </c>
      <c r="J281" s="1">
        <v>277</v>
      </c>
      <c r="K281" s="28">
        <f t="shared" si="21"/>
        <v>152.00000000000583</v>
      </c>
      <c r="L281" s="28">
        <f t="shared" si="22"/>
        <v>666.66666666666663</v>
      </c>
      <c r="M281" s="28">
        <f t="shared" si="23"/>
        <v>818.66666666667243</v>
      </c>
      <c r="N281" s="28">
        <f t="shared" si="24"/>
        <v>15333.333333333947</v>
      </c>
    </row>
    <row r="282" spans="4:14" x14ac:dyDescent="0.25">
      <c r="D282" s="1">
        <v>278</v>
      </c>
      <c r="E282" s="28">
        <f t="shared" si="18"/>
        <v>394.47691347370818</v>
      </c>
      <c r="F282" s="29">
        <f t="shared" si="25"/>
        <v>1623.8531811990292</v>
      </c>
      <c r="G282" s="29">
        <f t="shared" si="19"/>
        <v>2018.3300946727375</v>
      </c>
      <c r="H282" s="28">
        <f t="shared" si="20"/>
        <v>39900.032447612357</v>
      </c>
      <c r="J282" s="1">
        <v>278</v>
      </c>
      <c r="K282" s="28">
        <f t="shared" si="21"/>
        <v>145.66666666667248</v>
      </c>
      <c r="L282" s="28">
        <f t="shared" si="22"/>
        <v>666.66666666666663</v>
      </c>
      <c r="M282" s="28">
        <f t="shared" si="23"/>
        <v>812.33333333333917</v>
      </c>
      <c r="N282" s="28">
        <f t="shared" si="24"/>
        <v>14666.666666667281</v>
      </c>
    </row>
    <row r="283" spans="4:14" x14ac:dyDescent="0.25">
      <c r="D283" s="1">
        <v>279</v>
      </c>
      <c r="E283" s="28">
        <f t="shared" si="18"/>
        <v>379.05030825231739</v>
      </c>
      <c r="F283" s="29">
        <f t="shared" si="25"/>
        <v>1639.2797864204201</v>
      </c>
      <c r="G283" s="29">
        <f t="shared" si="19"/>
        <v>2018.3300946727375</v>
      </c>
      <c r="H283" s="28">
        <f t="shared" si="20"/>
        <v>38260.752661191938</v>
      </c>
      <c r="J283" s="1">
        <v>279</v>
      </c>
      <c r="K283" s="28">
        <f t="shared" si="21"/>
        <v>139.33333333333917</v>
      </c>
      <c r="L283" s="28">
        <f t="shared" si="22"/>
        <v>666.66666666666663</v>
      </c>
      <c r="M283" s="28">
        <f t="shared" si="23"/>
        <v>806.0000000000058</v>
      </c>
      <c r="N283" s="28">
        <f t="shared" si="24"/>
        <v>14000.000000000615</v>
      </c>
    </row>
    <row r="284" spans="4:14" x14ac:dyDescent="0.25">
      <c r="D284" s="1">
        <v>280</v>
      </c>
      <c r="E284" s="28">
        <f t="shared" si="18"/>
        <v>363.47715028132342</v>
      </c>
      <c r="F284" s="29">
        <f t="shared" si="25"/>
        <v>1654.852944391414</v>
      </c>
      <c r="G284" s="29">
        <f t="shared" si="19"/>
        <v>2018.3300946727375</v>
      </c>
      <c r="H284" s="28">
        <f t="shared" si="20"/>
        <v>36605.899716800523</v>
      </c>
      <c r="J284" s="1">
        <v>280</v>
      </c>
      <c r="K284" s="28">
        <f t="shared" si="21"/>
        <v>133.00000000000583</v>
      </c>
      <c r="L284" s="28">
        <f t="shared" si="22"/>
        <v>666.66666666666663</v>
      </c>
      <c r="M284" s="28">
        <f t="shared" si="23"/>
        <v>799.66666666667243</v>
      </c>
      <c r="N284" s="28">
        <f t="shared" si="24"/>
        <v>13333.333333333949</v>
      </c>
    </row>
    <row r="285" spans="4:14" x14ac:dyDescent="0.25">
      <c r="D285" s="1">
        <v>281</v>
      </c>
      <c r="E285" s="28">
        <f t="shared" si="18"/>
        <v>347.75604730960498</v>
      </c>
      <c r="F285" s="29">
        <f t="shared" si="25"/>
        <v>1670.5740473631324</v>
      </c>
      <c r="G285" s="29">
        <f t="shared" si="19"/>
        <v>2018.3300946727375</v>
      </c>
      <c r="H285" s="28">
        <f t="shared" si="20"/>
        <v>34935.325669437392</v>
      </c>
      <c r="J285" s="1">
        <v>281</v>
      </c>
      <c r="K285" s="28">
        <f t="shared" si="21"/>
        <v>126.66666666667251</v>
      </c>
      <c r="L285" s="28">
        <f t="shared" si="22"/>
        <v>666.66666666666663</v>
      </c>
      <c r="M285" s="28">
        <f t="shared" si="23"/>
        <v>793.33333333333917</v>
      </c>
      <c r="N285" s="28">
        <f t="shared" si="24"/>
        <v>12666.666666667283</v>
      </c>
    </row>
    <row r="286" spans="4:14" x14ac:dyDescent="0.25">
      <c r="D286" s="1">
        <v>282</v>
      </c>
      <c r="E286" s="28">
        <f t="shared" si="18"/>
        <v>331.88559385965522</v>
      </c>
      <c r="F286" s="29">
        <f t="shared" si="25"/>
        <v>1686.4445008130822</v>
      </c>
      <c r="G286" s="29">
        <f t="shared" si="19"/>
        <v>2018.3300946727375</v>
      </c>
      <c r="H286" s="28">
        <f t="shared" si="20"/>
        <v>33248.881168624313</v>
      </c>
      <c r="J286" s="1">
        <v>282</v>
      </c>
      <c r="K286" s="28">
        <f t="shared" si="21"/>
        <v>120.33333333333918</v>
      </c>
      <c r="L286" s="28">
        <f t="shared" si="22"/>
        <v>666.66666666666663</v>
      </c>
      <c r="M286" s="28">
        <f t="shared" si="23"/>
        <v>787.0000000000058</v>
      </c>
      <c r="N286" s="28">
        <f t="shared" si="24"/>
        <v>12000.000000000617</v>
      </c>
    </row>
    <row r="287" spans="4:14" x14ac:dyDescent="0.25">
      <c r="D287" s="1">
        <v>283</v>
      </c>
      <c r="E287" s="28">
        <f t="shared" si="18"/>
        <v>315.86437110193094</v>
      </c>
      <c r="F287" s="29">
        <f t="shared" si="25"/>
        <v>1702.4657235708064</v>
      </c>
      <c r="G287" s="29">
        <f t="shared" si="19"/>
        <v>2018.3300946727375</v>
      </c>
      <c r="H287" s="28">
        <f t="shared" si="20"/>
        <v>31546.415445053506</v>
      </c>
      <c r="J287" s="1">
        <v>283</v>
      </c>
      <c r="K287" s="28">
        <f t="shared" si="21"/>
        <v>114.00000000000585</v>
      </c>
      <c r="L287" s="28">
        <f t="shared" si="22"/>
        <v>666.66666666666663</v>
      </c>
      <c r="M287" s="28">
        <f t="shared" si="23"/>
        <v>780.66666666667243</v>
      </c>
      <c r="N287" s="28">
        <f t="shared" si="24"/>
        <v>11333.333333333951</v>
      </c>
    </row>
    <row r="288" spans="4:14" x14ac:dyDescent="0.25">
      <c r="D288" s="1">
        <v>284</v>
      </c>
      <c r="E288" s="28">
        <f t="shared" si="18"/>
        <v>299.69094672800833</v>
      </c>
      <c r="F288" s="29">
        <f t="shared" si="25"/>
        <v>1718.6391479447291</v>
      </c>
      <c r="G288" s="29">
        <f t="shared" si="19"/>
        <v>2018.3300946727375</v>
      </c>
      <c r="H288" s="28">
        <f t="shared" si="20"/>
        <v>29827.776297108776</v>
      </c>
      <c r="J288" s="1">
        <v>284</v>
      </c>
      <c r="K288" s="28">
        <f t="shared" si="21"/>
        <v>107.66666666667253</v>
      </c>
      <c r="L288" s="28">
        <f t="shared" si="22"/>
        <v>666.66666666666663</v>
      </c>
      <c r="M288" s="28">
        <f t="shared" si="23"/>
        <v>774.33333333333917</v>
      </c>
      <c r="N288" s="28">
        <f t="shared" si="24"/>
        <v>10666.666666667285</v>
      </c>
    </row>
    <row r="289" spans="4:14" x14ac:dyDescent="0.25">
      <c r="D289" s="1">
        <v>285</v>
      </c>
      <c r="E289" s="28">
        <f t="shared" si="18"/>
        <v>283.36387482253338</v>
      </c>
      <c r="F289" s="29">
        <f t="shared" si="25"/>
        <v>1734.9662198502042</v>
      </c>
      <c r="G289" s="29">
        <f t="shared" si="19"/>
        <v>2018.3300946727375</v>
      </c>
      <c r="H289" s="28">
        <f t="shared" si="20"/>
        <v>28092.810077258571</v>
      </c>
      <c r="J289" s="1">
        <v>285</v>
      </c>
      <c r="K289" s="28">
        <f t="shared" si="21"/>
        <v>101.3333333333392</v>
      </c>
      <c r="L289" s="28">
        <f t="shared" si="22"/>
        <v>666.66666666666663</v>
      </c>
      <c r="M289" s="28">
        <f t="shared" si="23"/>
        <v>768.0000000000058</v>
      </c>
      <c r="N289" s="28">
        <f t="shared" si="24"/>
        <v>10000.000000000618</v>
      </c>
    </row>
    <row r="290" spans="4:14" x14ac:dyDescent="0.25">
      <c r="D290" s="1">
        <v>286</v>
      </c>
      <c r="E290" s="28">
        <f t="shared" si="18"/>
        <v>266.88169573395641</v>
      </c>
      <c r="F290" s="29">
        <f t="shared" si="25"/>
        <v>1751.4483989387811</v>
      </c>
      <c r="G290" s="29">
        <f t="shared" si="19"/>
        <v>2018.3300946727375</v>
      </c>
      <c r="H290" s="28">
        <f t="shared" si="20"/>
        <v>26341.36167831979</v>
      </c>
      <c r="J290" s="1">
        <v>286</v>
      </c>
      <c r="K290" s="28">
        <f t="shared" si="21"/>
        <v>95.000000000005869</v>
      </c>
      <c r="L290" s="28">
        <f t="shared" si="22"/>
        <v>666.66666666666663</v>
      </c>
      <c r="M290" s="28">
        <f t="shared" si="23"/>
        <v>761.66666666667254</v>
      </c>
      <c r="N290" s="28">
        <f t="shared" si="24"/>
        <v>9333.3333333339524</v>
      </c>
    </row>
    <row r="291" spans="4:14" x14ac:dyDescent="0.25">
      <c r="D291" s="1">
        <v>287</v>
      </c>
      <c r="E291" s="28">
        <f t="shared" si="18"/>
        <v>250.24293594403801</v>
      </c>
      <c r="F291" s="29">
        <f t="shared" si="25"/>
        <v>1768.0871587286995</v>
      </c>
      <c r="G291" s="29">
        <f t="shared" si="19"/>
        <v>2018.3300946727375</v>
      </c>
      <c r="H291" s="28">
        <f t="shared" si="20"/>
        <v>24573.27451959109</v>
      </c>
      <c r="J291" s="1">
        <v>287</v>
      </c>
      <c r="K291" s="28">
        <f t="shared" si="21"/>
        <v>88.66666666667254</v>
      </c>
      <c r="L291" s="28">
        <f t="shared" si="22"/>
        <v>666.66666666666663</v>
      </c>
      <c r="M291" s="28">
        <f t="shared" si="23"/>
        <v>755.33333333333917</v>
      </c>
      <c r="N291" s="28">
        <f t="shared" si="24"/>
        <v>8666.6666666672863</v>
      </c>
    </row>
    <row r="292" spans="4:14" x14ac:dyDescent="0.25">
      <c r="D292" s="1">
        <v>288</v>
      </c>
      <c r="E292" s="28">
        <f t="shared" si="18"/>
        <v>233.44610793611534</v>
      </c>
      <c r="F292" s="29">
        <f t="shared" si="25"/>
        <v>1784.8839867366221</v>
      </c>
      <c r="G292" s="29">
        <f t="shared" si="19"/>
        <v>2018.3300946727375</v>
      </c>
      <c r="H292" s="28">
        <f t="shared" si="20"/>
        <v>22788.390532854468</v>
      </c>
      <c r="J292" s="1">
        <v>288</v>
      </c>
      <c r="K292" s="28">
        <f t="shared" si="21"/>
        <v>82.333333333339212</v>
      </c>
      <c r="L292" s="28">
        <f t="shared" si="22"/>
        <v>666.66666666666663</v>
      </c>
      <c r="M292" s="28">
        <f t="shared" si="23"/>
        <v>749.0000000000058</v>
      </c>
      <c r="N292" s="28">
        <f t="shared" si="24"/>
        <v>8000.0000000006194</v>
      </c>
    </row>
    <row r="293" spans="4:14" x14ac:dyDescent="0.25">
      <c r="D293" s="1">
        <v>289</v>
      </c>
      <c r="E293" s="28">
        <f t="shared" si="18"/>
        <v>216.48971006211744</v>
      </c>
      <c r="F293" s="29">
        <f t="shared" si="25"/>
        <v>1801.84038461062</v>
      </c>
      <c r="G293" s="29">
        <f t="shared" si="19"/>
        <v>2018.3300946727375</v>
      </c>
      <c r="H293" s="28">
        <f t="shared" si="20"/>
        <v>20986.550148243849</v>
      </c>
      <c r="J293" s="1">
        <v>289</v>
      </c>
      <c r="K293" s="28">
        <f t="shared" si="21"/>
        <v>76.000000000005883</v>
      </c>
      <c r="L293" s="28">
        <f t="shared" si="22"/>
        <v>666.66666666666663</v>
      </c>
      <c r="M293" s="28">
        <f t="shared" si="23"/>
        <v>742.66666666667254</v>
      </c>
      <c r="N293" s="28">
        <f t="shared" si="24"/>
        <v>7333.3333333339524</v>
      </c>
    </row>
    <row r="294" spans="4:14" x14ac:dyDescent="0.25">
      <c r="D294" s="1">
        <v>290</v>
      </c>
      <c r="E294" s="28">
        <f t="shared" si="18"/>
        <v>199.37222640831655</v>
      </c>
      <c r="F294" s="29">
        <f t="shared" si="25"/>
        <v>1818.957868264421</v>
      </c>
      <c r="G294" s="29">
        <f t="shared" si="19"/>
        <v>2018.3300946727375</v>
      </c>
      <c r="H294" s="28">
        <f t="shared" si="20"/>
        <v>19167.592279979428</v>
      </c>
      <c r="J294" s="1">
        <v>290</v>
      </c>
      <c r="K294" s="28">
        <f t="shared" si="21"/>
        <v>69.66666666667254</v>
      </c>
      <c r="L294" s="28">
        <f t="shared" si="22"/>
        <v>666.66666666666663</v>
      </c>
      <c r="M294" s="28">
        <f t="shared" si="23"/>
        <v>736.33333333333917</v>
      </c>
      <c r="N294" s="28">
        <f t="shared" si="24"/>
        <v>6666.6666666672854</v>
      </c>
    </row>
    <row r="295" spans="4:14" x14ac:dyDescent="0.25">
      <c r="D295" s="1">
        <v>291</v>
      </c>
      <c r="E295" s="28">
        <f t="shared" si="18"/>
        <v>182.09212665980456</v>
      </c>
      <c r="F295" s="29">
        <f t="shared" si="25"/>
        <v>1836.2379680129329</v>
      </c>
      <c r="G295" s="29">
        <f t="shared" si="19"/>
        <v>2018.3300946727375</v>
      </c>
      <c r="H295" s="28">
        <f t="shared" si="20"/>
        <v>17331.354311966494</v>
      </c>
      <c r="J295" s="1">
        <v>291</v>
      </c>
      <c r="K295" s="28">
        <f t="shared" si="21"/>
        <v>63.333333333339212</v>
      </c>
      <c r="L295" s="28">
        <f t="shared" si="22"/>
        <v>666.66666666666663</v>
      </c>
      <c r="M295" s="28">
        <f t="shared" si="23"/>
        <v>730.0000000000058</v>
      </c>
      <c r="N295" s="28">
        <f t="shared" si="24"/>
        <v>6000.0000000006185</v>
      </c>
    </row>
    <row r="296" spans="4:14" x14ac:dyDescent="0.25">
      <c r="D296" s="1">
        <v>292</v>
      </c>
      <c r="E296" s="28">
        <f t="shared" si="18"/>
        <v>164.64786596368168</v>
      </c>
      <c r="F296" s="29">
        <f t="shared" si="25"/>
        <v>1853.6822287090558</v>
      </c>
      <c r="G296" s="29">
        <f t="shared" si="19"/>
        <v>2018.3300946727375</v>
      </c>
      <c r="H296" s="28">
        <f t="shared" si="20"/>
        <v>15477.672083257437</v>
      </c>
      <c r="J296" s="1">
        <v>292</v>
      </c>
      <c r="K296" s="28">
        <f t="shared" si="21"/>
        <v>57.000000000005876</v>
      </c>
      <c r="L296" s="28">
        <f t="shared" si="22"/>
        <v>666.66666666666663</v>
      </c>
      <c r="M296" s="28">
        <f t="shared" si="23"/>
        <v>723.66666666667254</v>
      </c>
      <c r="N296" s="28">
        <f t="shared" si="24"/>
        <v>5333.3333333339515</v>
      </c>
    </row>
    <row r="297" spans="4:14" x14ac:dyDescent="0.25">
      <c r="D297" s="1">
        <v>293</v>
      </c>
      <c r="E297" s="28">
        <f t="shared" si="18"/>
        <v>147.03788479094564</v>
      </c>
      <c r="F297" s="29">
        <f t="shared" si="25"/>
        <v>1871.2922098817919</v>
      </c>
      <c r="G297" s="29">
        <f t="shared" si="19"/>
        <v>2018.3300946727375</v>
      </c>
      <c r="H297" s="28">
        <f t="shared" si="20"/>
        <v>13606.379873375645</v>
      </c>
      <c r="J297" s="1">
        <v>293</v>
      </c>
      <c r="K297" s="28">
        <f t="shared" si="21"/>
        <v>50.66666666667254</v>
      </c>
      <c r="L297" s="28">
        <f t="shared" si="22"/>
        <v>666.66666666666663</v>
      </c>
      <c r="M297" s="28">
        <f t="shared" si="23"/>
        <v>717.33333333333917</v>
      </c>
      <c r="N297" s="28">
        <f t="shared" si="24"/>
        <v>4666.6666666672845</v>
      </c>
    </row>
    <row r="298" spans="4:14" x14ac:dyDescent="0.25">
      <c r="D298" s="1">
        <v>294</v>
      </c>
      <c r="E298" s="28">
        <f t="shared" si="18"/>
        <v>129.26060879706861</v>
      </c>
      <c r="F298" s="29">
        <f t="shared" si="25"/>
        <v>1889.0694858756688</v>
      </c>
      <c r="G298" s="29">
        <f t="shared" si="19"/>
        <v>2018.3300946727375</v>
      </c>
      <c r="H298" s="28">
        <f t="shared" si="20"/>
        <v>11717.310387499976</v>
      </c>
      <c r="J298" s="1">
        <v>294</v>
      </c>
      <c r="K298" s="28">
        <f t="shared" si="21"/>
        <v>44.333333333339205</v>
      </c>
      <c r="L298" s="28">
        <f t="shared" si="22"/>
        <v>666.66666666666663</v>
      </c>
      <c r="M298" s="28">
        <f t="shared" si="23"/>
        <v>711.0000000000058</v>
      </c>
      <c r="N298" s="28">
        <f t="shared" si="24"/>
        <v>4000.000000000618</v>
      </c>
    </row>
    <row r="299" spans="4:14" x14ac:dyDescent="0.25">
      <c r="D299" s="1">
        <v>295</v>
      </c>
      <c r="E299" s="28">
        <f t="shared" si="18"/>
        <v>111.31444868124977</v>
      </c>
      <c r="F299" s="29">
        <f t="shared" si="25"/>
        <v>1907.0156459914876</v>
      </c>
      <c r="G299" s="29">
        <f t="shared" si="19"/>
        <v>2018.3300946727375</v>
      </c>
      <c r="H299" s="28">
        <f t="shared" si="20"/>
        <v>9810.2947415084891</v>
      </c>
      <c r="J299" s="1">
        <v>295</v>
      </c>
      <c r="K299" s="28">
        <f t="shared" si="21"/>
        <v>38.000000000005869</v>
      </c>
      <c r="L299" s="28">
        <f t="shared" si="22"/>
        <v>666.66666666666663</v>
      </c>
      <c r="M299" s="28">
        <f t="shared" si="23"/>
        <v>704.66666666667254</v>
      </c>
      <c r="N299" s="28">
        <f t="shared" si="24"/>
        <v>3333.3333333339515</v>
      </c>
    </row>
    <row r="300" spans="4:14" x14ac:dyDescent="0.25">
      <c r="D300" s="1">
        <v>296</v>
      </c>
      <c r="E300" s="28">
        <f t="shared" si="18"/>
        <v>93.197800044330648</v>
      </c>
      <c r="F300" s="29">
        <f t="shared" si="25"/>
        <v>1925.1322946284067</v>
      </c>
      <c r="G300" s="29">
        <f t="shared" si="19"/>
        <v>2018.3300946727375</v>
      </c>
      <c r="H300" s="28">
        <f t="shared" si="20"/>
        <v>7885.1624468800819</v>
      </c>
      <c r="J300" s="1">
        <v>296</v>
      </c>
      <c r="K300" s="28">
        <f t="shared" si="21"/>
        <v>31.666666666672537</v>
      </c>
      <c r="L300" s="28">
        <f t="shared" si="22"/>
        <v>666.66666666666663</v>
      </c>
      <c r="M300" s="28">
        <f t="shared" si="23"/>
        <v>698.33333333333917</v>
      </c>
      <c r="N300" s="28">
        <f t="shared" si="24"/>
        <v>2666.666666667285</v>
      </c>
    </row>
    <row r="301" spans="4:14" x14ac:dyDescent="0.25">
      <c r="D301" s="1">
        <v>297</v>
      </c>
      <c r="E301" s="28">
        <f t="shared" si="18"/>
        <v>74.909043245360778</v>
      </c>
      <c r="F301" s="29">
        <f t="shared" si="25"/>
        <v>1943.4210514273766</v>
      </c>
      <c r="G301" s="29">
        <f t="shared" si="19"/>
        <v>2018.3300946727375</v>
      </c>
      <c r="H301" s="28">
        <f t="shared" si="20"/>
        <v>5941.7413954527055</v>
      </c>
      <c r="J301" s="1">
        <v>297</v>
      </c>
      <c r="K301" s="28">
        <f t="shared" si="21"/>
        <v>25.333333333339208</v>
      </c>
      <c r="L301" s="28">
        <f t="shared" si="22"/>
        <v>666.66666666666663</v>
      </c>
      <c r="M301" s="28">
        <f t="shared" si="23"/>
        <v>692.0000000000058</v>
      </c>
      <c r="N301" s="28">
        <f t="shared" si="24"/>
        <v>2000.0000000006185</v>
      </c>
    </row>
    <row r="302" spans="4:14" x14ac:dyDescent="0.25">
      <c r="D302" s="1">
        <v>298</v>
      </c>
      <c r="E302" s="28">
        <f t="shared" si="18"/>
        <v>56.446543256800702</v>
      </c>
      <c r="F302" s="29">
        <f t="shared" si="25"/>
        <v>1961.8835514159368</v>
      </c>
      <c r="G302" s="29">
        <f t="shared" si="19"/>
        <v>2018.3300946727375</v>
      </c>
      <c r="H302" s="28">
        <f t="shared" si="20"/>
        <v>3979.8578440367687</v>
      </c>
      <c r="J302" s="1">
        <v>298</v>
      </c>
      <c r="K302" s="28">
        <f t="shared" si="21"/>
        <v>19.000000000005876</v>
      </c>
      <c r="L302" s="28">
        <f t="shared" si="22"/>
        <v>666.66666666666663</v>
      </c>
      <c r="M302" s="28">
        <f t="shared" si="23"/>
        <v>685.66666666667254</v>
      </c>
      <c r="N302" s="28">
        <f t="shared" si="24"/>
        <v>1333.3333333339519</v>
      </c>
    </row>
    <row r="303" spans="4:14" x14ac:dyDescent="0.25">
      <c r="D303" s="1">
        <v>299</v>
      </c>
      <c r="E303" s="28">
        <f t="shared" si="18"/>
        <v>37.808649518349299</v>
      </c>
      <c r="F303" s="29">
        <f t="shared" si="25"/>
        <v>1980.5214451543882</v>
      </c>
      <c r="G303" s="29">
        <f t="shared" si="19"/>
        <v>2018.3300946727375</v>
      </c>
      <c r="H303" s="28">
        <f t="shared" si="20"/>
        <v>1999.3363988823805</v>
      </c>
      <c r="J303" s="1">
        <v>299</v>
      </c>
      <c r="K303" s="28">
        <f t="shared" si="21"/>
        <v>12.666666666672542</v>
      </c>
      <c r="L303" s="28">
        <f t="shared" si="22"/>
        <v>666.66666666666663</v>
      </c>
      <c r="M303" s="28">
        <f t="shared" si="23"/>
        <v>679.33333333333917</v>
      </c>
      <c r="N303" s="28">
        <f t="shared" si="24"/>
        <v>666.66666666728531</v>
      </c>
    </row>
    <row r="304" spans="4:14" x14ac:dyDescent="0.25">
      <c r="D304" s="1">
        <v>300</v>
      </c>
      <c r="E304" s="28">
        <f>H303*$B$4</f>
        <v>18.993695789382613</v>
      </c>
      <c r="F304" s="29">
        <f t="shared" si="25"/>
        <v>1999.3363988833548</v>
      </c>
      <c r="G304" s="29">
        <f>PMT($B$4,$B$5,-$H$4)</f>
        <v>2018.3300946727375</v>
      </c>
      <c r="H304" s="28">
        <f t="shared" si="20"/>
        <v>-9.7429619927424937E-10</v>
      </c>
      <c r="J304" s="1">
        <v>300</v>
      </c>
      <c r="K304" s="28">
        <f>N303*$B$4</f>
        <v>6.3333333333392101</v>
      </c>
      <c r="L304" s="28">
        <f>$B$6/$B$5</f>
        <v>666.66666666666663</v>
      </c>
      <c r="M304" s="28">
        <f t="shared" si="23"/>
        <v>673.0000000000058</v>
      </c>
      <c r="N304" s="28">
        <f t="shared" si="24"/>
        <v>6.1868377088103443E-10</v>
      </c>
    </row>
  </sheetData>
  <mergeCells count="3">
    <mergeCell ref="D2:H2"/>
    <mergeCell ref="J2:N2"/>
    <mergeCell ref="A13:B1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 Simples </vt:lpstr>
      <vt:lpstr>J Compostos</vt:lpstr>
      <vt:lpstr>S Pgtos</vt:lpstr>
      <vt:lpstr>Amortização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Elisson</dc:creator>
  <cp:lastModifiedBy>Elisson</cp:lastModifiedBy>
  <dcterms:created xsi:type="dcterms:W3CDTF">2016-10-04T19:38:25Z</dcterms:created>
  <dcterms:modified xsi:type="dcterms:W3CDTF">2016-10-04T21:34:13Z</dcterms:modified>
</cp:coreProperties>
</file>